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eokratiegmbh-my.sharepoint.com/personal/melanierauch_seokratie_de/Documents/Desktop/"/>
    </mc:Choice>
  </mc:AlternateContent>
  <xr:revisionPtr revIDLastSave="261" documentId="11_27A152BEA140370B6CB72471E7F500E879FBB020" xr6:coauthVersionLast="47" xr6:coauthVersionMax="47" xr10:uidLastSave="{F20C6922-4B85-4F77-844B-49D36D460FC5}"/>
  <bookViews>
    <workbookView xWindow="-108" yWindow="-108" windowWidth="23256" windowHeight="13896" activeTab="4" xr2:uid="{00000000-000D-0000-FFFF-FFFF00000000}"/>
  </bookViews>
  <sheets>
    <sheet name="Hinweise" sheetId="1" r:id="rId1"/>
    <sheet name="Jahresübersicht" sheetId="2" r:id="rId2"/>
    <sheet name="Objekt 1" sheetId="3" r:id="rId3"/>
    <sheet name="Objekt 2" sheetId="4" r:id="rId4"/>
    <sheet name="Objekt 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5" l="1"/>
  <c r="C25" i="5"/>
  <c r="N25" i="5"/>
  <c r="M25" i="5"/>
  <c r="L25" i="5"/>
  <c r="K25" i="5"/>
  <c r="J25" i="5"/>
  <c r="J40" i="5" s="1"/>
  <c r="I25" i="5"/>
  <c r="H25" i="5"/>
  <c r="G25" i="5"/>
  <c r="F25" i="5"/>
  <c r="E25" i="5"/>
  <c r="D25" i="5"/>
  <c r="N38" i="5"/>
  <c r="M38" i="5"/>
  <c r="L38" i="5"/>
  <c r="K38" i="5"/>
  <c r="J38" i="5"/>
  <c r="I38" i="5"/>
  <c r="H38" i="5"/>
  <c r="G38" i="5"/>
  <c r="F38" i="5"/>
  <c r="E38" i="5"/>
  <c r="D38" i="5"/>
  <c r="C38" i="5"/>
  <c r="N37" i="5"/>
  <c r="M37" i="5"/>
  <c r="L37" i="5"/>
  <c r="K37" i="5"/>
  <c r="J37" i="5"/>
  <c r="I37" i="5"/>
  <c r="H37" i="5"/>
  <c r="G37" i="5"/>
  <c r="F37" i="5"/>
  <c r="E37" i="5"/>
  <c r="D37" i="5"/>
  <c r="C37" i="5"/>
  <c r="N36" i="5"/>
  <c r="M36" i="5"/>
  <c r="L36" i="5"/>
  <c r="K36" i="5"/>
  <c r="J36" i="5"/>
  <c r="I36" i="5"/>
  <c r="H36" i="5"/>
  <c r="G36" i="5"/>
  <c r="F36" i="5"/>
  <c r="E36" i="5"/>
  <c r="D36" i="5"/>
  <c r="C36" i="5"/>
  <c r="N35" i="5"/>
  <c r="M35" i="5"/>
  <c r="L35" i="5"/>
  <c r="K35" i="5"/>
  <c r="J35" i="5"/>
  <c r="I35" i="5"/>
  <c r="H35" i="5"/>
  <c r="G35" i="5"/>
  <c r="F35" i="5"/>
  <c r="E35" i="5"/>
  <c r="D35" i="5"/>
  <c r="C35" i="5"/>
  <c r="J24" i="5"/>
  <c r="J33" i="5" s="1"/>
  <c r="P23" i="5"/>
  <c r="O23" i="5"/>
  <c r="P22" i="5"/>
  <c r="O22" i="5"/>
  <c r="P21" i="5"/>
  <c r="I8" i="2" s="1"/>
  <c r="O21" i="5"/>
  <c r="N20" i="5"/>
  <c r="N34" i="5" s="1"/>
  <c r="M20" i="5"/>
  <c r="L20" i="5"/>
  <c r="K20" i="5"/>
  <c r="J20" i="5"/>
  <c r="J34" i="5" s="1"/>
  <c r="I20" i="5"/>
  <c r="I24" i="5" s="1"/>
  <c r="H20" i="5"/>
  <c r="H34" i="5" s="1"/>
  <c r="G20" i="5"/>
  <c r="G24" i="5" s="1"/>
  <c r="G26" i="5" s="1"/>
  <c r="F20" i="5"/>
  <c r="F24" i="5" s="1"/>
  <c r="F33" i="5" s="1"/>
  <c r="E20" i="5"/>
  <c r="E24" i="5" s="1"/>
  <c r="E33" i="5" s="1"/>
  <c r="D20" i="5"/>
  <c r="D34" i="5" s="1"/>
  <c r="C20" i="5"/>
  <c r="P19" i="5"/>
  <c r="H8" i="2" s="1"/>
  <c r="O19" i="5"/>
  <c r="P18" i="5"/>
  <c r="O18" i="5"/>
  <c r="N38" i="4"/>
  <c r="M38" i="4"/>
  <c r="L38" i="4"/>
  <c r="K38" i="4"/>
  <c r="J38" i="4"/>
  <c r="I38" i="4"/>
  <c r="H38" i="4"/>
  <c r="G38" i="4"/>
  <c r="F38" i="4"/>
  <c r="E38" i="4"/>
  <c r="D38" i="4"/>
  <c r="C38" i="4"/>
  <c r="N37" i="4"/>
  <c r="M37" i="4"/>
  <c r="L37" i="4"/>
  <c r="K37" i="4"/>
  <c r="J37" i="4"/>
  <c r="I37" i="4"/>
  <c r="H37" i="4"/>
  <c r="G37" i="4"/>
  <c r="F37" i="4"/>
  <c r="E37" i="4"/>
  <c r="D37" i="4"/>
  <c r="C37" i="4"/>
  <c r="N36" i="4"/>
  <c r="M36" i="4"/>
  <c r="L36" i="4"/>
  <c r="K36" i="4"/>
  <c r="J36" i="4"/>
  <c r="I36" i="4"/>
  <c r="H36" i="4"/>
  <c r="G36" i="4"/>
  <c r="F36" i="4"/>
  <c r="E36" i="4"/>
  <c r="D36" i="4"/>
  <c r="C36" i="4"/>
  <c r="N35" i="4"/>
  <c r="M35" i="4"/>
  <c r="L35" i="4"/>
  <c r="K35" i="4"/>
  <c r="J35" i="4"/>
  <c r="I35" i="4"/>
  <c r="H35" i="4"/>
  <c r="G35" i="4"/>
  <c r="F35" i="4"/>
  <c r="E35" i="4"/>
  <c r="D35" i="4"/>
  <c r="C35" i="4"/>
  <c r="J25" i="4"/>
  <c r="J40" i="4" s="1"/>
  <c r="J24" i="4"/>
  <c r="J33" i="4" s="1"/>
  <c r="P23" i="4"/>
  <c r="O23" i="4"/>
  <c r="P22" i="4"/>
  <c r="O22" i="4"/>
  <c r="P21" i="4"/>
  <c r="I7" i="2" s="1"/>
  <c r="O21" i="4"/>
  <c r="N20" i="4"/>
  <c r="M20" i="4"/>
  <c r="L20" i="4"/>
  <c r="K20" i="4"/>
  <c r="J20" i="4"/>
  <c r="J34" i="4" s="1"/>
  <c r="I20" i="4"/>
  <c r="H20" i="4"/>
  <c r="H24" i="4" s="1"/>
  <c r="G20" i="4"/>
  <c r="G24" i="4" s="1"/>
  <c r="F20" i="4"/>
  <c r="F24" i="4" s="1"/>
  <c r="E20" i="4"/>
  <c r="E25" i="4" s="1"/>
  <c r="D20" i="4"/>
  <c r="D34" i="4" s="1"/>
  <c r="C20" i="4"/>
  <c r="C34" i="4" s="1"/>
  <c r="P19" i="4"/>
  <c r="H7" i="2" s="1"/>
  <c r="O19" i="4"/>
  <c r="P18" i="4"/>
  <c r="O18" i="4"/>
  <c r="N38" i="3"/>
  <c r="M38" i="3"/>
  <c r="L38" i="3"/>
  <c r="K38" i="3"/>
  <c r="J38" i="3"/>
  <c r="I38" i="3"/>
  <c r="H38" i="3"/>
  <c r="G38" i="3"/>
  <c r="F38" i="3"/>
  <c r="E38" i="3"/>
  <c r="D38" i="3"/>
  <c r="C38" i="3"/>
  <c r="N37" i="3"/>
  <c r="M37" i="3"/>
  <c r="L37" i="3"/>
  <c r="K37" i="3"/>
  <c r="J37" i="3"/>
  <c r="I37" i="3"/>
  <c r="H37" i="3"/>
  <c r="G37" i="3"/>
  <c r="F37" i="3"/>
  <c r="E37" i="3"/>
  <c r="D37" i="3"/>
  <c r="C37" i="3"/>
  <c r="N36" i="3"/>
  <c r="M36" i="3"/>
  <c r="L36" i="3"/>
  <c r="K36" i="3"/>
  <c r="J36" i="3"/>
  <c r="I36" i="3"/>
  <c r="H36" i="3"/>
  <c r="G36" i="3"/>
  <c r="F36" i="3"/>
  <c r="E36" i="3"/>
  <c r="D36" i="3"/>
  <c r="C36" i="3"/>
  <c r="N35" i="3"/>
  <c r="M35" i="3"/>
  <c r="L35" i="3"/>
  <c r="K35" i="3"/>
  <c r="J35" i="3"/>
  <c r="I35" i="3"/>
  <c r="H35" i="3"/>
  <c r="G35" i="3"/>
  <c r="F35" i="3"/>
  <c r="E35" i="3"/>
  <c r="D35" i="3"/>
  <c r="C35" i="3"/>
  <c r="C25" i="3"/>
  <c r="C39" i="3" s="1"/>
  <c r="M24" i="3"/>
  <c r="M32" i="3" s="1"/>
  <c r="P23" i="3"/>
  <c r="O23" i="3"/>
  <c r="P21" i="3"/>
  <c r="I6" i="2" s="1"/>
  <c r="O21" i="3"/>
  <c r="N20" i="3"/>
  <c r="N34" i="3" s="1"/>
  <c r="M20" i="3"/>
  <c r="M34" i="3" s="1"/>
  <c r="L20" i="3"/>
  <c r="L24" i="3" s="1"/>
  <c r="K20" i="3"/>
  <c r="K25" i="3" s="1"/>
  <c r="K40" i="3" s="1"/>
  <c r="J20" i="3"/>
  <c r="I20" i="3"/>
  <c r="H20" i="3"/>
  <c r="G20" i="3"/>
  <c r="F20" i="3"/>
  <c r="F34" i="3" s="1"/>
  <c r="E20" i="3"/>
  <c r="D20" i="3"/>
  <c r="C20" i="3"/>
  <c r="C34" i="3" s="1"/>
  <c r="P19" i="3"/>
  <c r="H6" i="2" s="1"/>
  <c r="O19" i="3"/>
  <c r="P18" i="3"/>
  <c r="O18" i="3"/>
  <c r="N19" i="2"/>
  <c r="M19" i="2"/>
  <c r="L19" i="2"/>
  <c r="K19" i="2"/>
  <c r="J19" i="2"/>
  <c r="I19" i="2"/>
  <c r="H19" i="2"/>
  <c r="G19" i="2"/>
  <c r="F19" i="2"/>
  <c r="E19" i="2"/>
  <c r="D19" i="2"/>
  <c r="C19" i="2"/>
  <c r="N18" i="2"/>
  <c r="M18" i="2"/>
  <c r="L18" i="2"/>
  <c r="K18" i="2"/>
  <c r="J18" i="2"/>
  <c r="I18" i="2"/>
  <c r="H18" i="2"/>
  <c r="G18" i="2"/>
  <c r="F18" i="2"/>
  <c r="E18" i="2"/>
  <c r="D18" i="2"/>
  <c r="C18" i="2"/>
  <c r="P22" i="3" l="1"/>
  <c r="O22" i="3"/>
  <c r="K39" i="5"/>
  <c r="E34" i="5"/>
  <c r="L45" i="5"/>
  <c r="F34" i="5"/>
  <c r="G34" i="5"/>
  <c r="F40" i="5"/>
  <c r="G40" i="5"/>
  <c r="E40" i="5"/>
  <c r="I39" i="5"/>
  <c r="O37" i="5"/>
  <c r="I34" i="5"/>
  <c r="I33" i="5"/>
  <c r="I32" i="5"/>
  <c r="I31" i="5"/>
  <c r="I26" i="5"/>
  <c r="K24" i="5"/>
  <c r="K32" i="5" s="1"/>
  <c r="M45" i="5"/>
  <c r="P38" i="5"/>
  <c r="N45" i="5"/>
  <c r="O36" i="5"/>
  <c r="K34" i="5"/>
  <c r="O35" i="5"/>
  <c r="P36" i="5"/>
  <c r="H20" i="2"/>
  <c r="D45" i="5"/>
  <c r="F26" i="5"/>
  <c r="F27" i="5" s="1"/>
  <c r="F45" i="5"/>
  <c r="G45" i="5"/>
  <c r="N20" i="2"/>
  <c r="H45" i="5"/>
  <c r="J45" i="5"/>
  <c r="H25" i="4"/>
  <c r="H40" i="4" s="1"/>
  <c r="F34" i="4"/>
  <c r="G34" i="4"/>
  <c r="O36" i="4"/>
  <c r="E45" i="4"/>
  <c r="H34" i="4"/>
  <c r="K45" i="4"/>
  <c r="G25" i="4"/>
  <c r="G40" i="4" s="1"/>
  <c r="J45" i="4"/>
  <c r="E39" i="4"/>
  <c r="E40" i="4"/>
  <c r="G31" i="4"/>
  <c r="G32" i="4"/>
  <c r="F31" i="4"/>
  <c r="F26" i="4"/>
  <c r="H31" i="4"/>
  <c r="H32" i="4"/>
  <c r="C25" i="4"/>
  <c r="C39" i="4" s="1"/>
  <c r="F25" i="4"/>
  <c r="F40" i="4" s="1"/>
  <c r="E34" i="4"/>
  <c r="M45" i="4"/>
  <c r="H39" i="4"/>
  <c r="N45" i="4"/>
  <c r="C24" i="4"/>
  <c r="C26" i="4" s="1"/>
  <c r="G45" i="4"/>
  <c r="O35" i="4"/>
  <c r="D45" i="4"/>
  <c r="E24" i="4"/>
  <c r="I45" i="4"/>
  <c r="P37" i="4"/>
  <c r="L45" i="4"/>
  <c r="F25" i="3"/>
  <c r="F40" i="3" s="1"/>
  <c r="D45" i="3"/>
  <c r="C45" i="3"/>
  <c r="K20" i="2"/>
  <c r="L32" i="3"/>
  <c r="L33" i="3"/>
  <c r="L31" i="3"/>
  <c r="M25" i="3"/>
  <c r="P37" i="3"/>
  <c r="M31" i="3"/>
  <c r="P36" i="3"/>
  <c r="K45" i="3"/>
  <c r="C40" i="3"/>
  <c r="E45" i="3"/>
  <c r="P35" i="3"/>
  <c r="G45" i="3"/>
  <c r="M33" i="3"/>
  <c r="C24" i="3"/>
  <c r="C33" i="3" s="1"/>
  <c r="M45" i="3"/>
  <c r="F45" i="3"/>
  <c r="L25" i="3"/>
  <c r="L39" i="3" s="1"/>
  <c r="F24" i="3"/>
  <c r="F33" i="3" s="1"/>
  <c r="K34" i="3"/>
  <c r="N45" i="3"/>
  <c r="K24" i="3"/>
  <c r="K33" i="3" s="1"/>
  <c r="L34" i="3"/>
  <c r="P38" i="3"/>
  <c r="H45" i="3"/>
  <c r="I45" i="3"/>
  <c r="J45" i="3"/>
  <c r="F20" i="2"/>
  <c r="H9" i="2"/>
  <c r="I9" i="2"/>
  <c r="F28" i="5"/>
  <c r="F29" i="5" s="1"/>
  <c r="I34" i="4"/>
  <c r="I25" i="4"/>
  <c r="I24" i="4"/>
  <c r="G39" i="5"/>
  <c r="G27" i="5"/>
  <c r="E34" i="3"/>
  <c r="E25" i="3"/>
  <c r="E24" i="3"/>
  <c r="E20" i="2"/>
  <c r="G26" i="4"/>
  <c r="P36" i="4"/>
  <c r="O38" i="4"/>
  <c r="P20" i="5"/>
  <c r="C34" i="5"/>
  <c r="C24" i="5"/>
  <c r="K40" i="5"/>
  <c r="K34" i="4"/>
  <c r="K25" i="4"/>
  <c r="K24" i="4"/>
  <c r="H26" i="4"/>
  <c r="H27" i="4" s="1"/>
  <c r="F32" i="4"/>
  <c r="P35" i="4"/>
  <c r="O37" i="4"/>
  <c r="P37" i="5"/>
  <c r="G34" i="3"/>
  <c r="G25" i="3"/>
  <c r="G24" i="3"/>
  <c r="G20" i="2"/>
  <c r="L34" i="4"/>
  <c r="L25" i="4"/>
  <c r="L24" i="4"/>
  <c r="C45" i="4"/>
  <c r="F31" i="5"/>
  <c r="D20" i="2"/>
  <c r="O20" i="3"/>
  <c r="M34" i="4"/>
  <c r="M25" i="4"/>
  <c r="M24" i="4"/>
  <c r="I34" i="3"/>
  <c r="I25" i="3"/>
  <c r="I24" i="3"/>
  <c r="N34" i="4"/>
  <c r="N25" i="4"/>
  <c r="N24" i="4"/>
  <c r="K31" i="5"/>
  <c r="P18" i="2"/>
  <c r="L20" i="2"/>
  <c r="J20" i="2"/>
  <c r="J34" i="3"/>
  <c r="J25" i="3"/>
  <c r="J24" i="3"/>
  <c r="D34" i="3"/>
  <c r="F32" i="5"/>
  <c r="P35" i="5"/>
  <c r="I20" i="2"/>
  <c r="H34" i="3"/>
  <c r="H25" i="3"/>
  <c r="H24" i="3"/>
  <c r="M20" i="2"/>
  <c r="L26" i="3"/>
  <c r="M26" i="3"/>
  <c r="L45" i="3"/>
  <c r="P20" i="4"/>
  <c r="F33" i="4"/>
  <c r="G33" i="5"/>
  <c r="G32" i="5"/>
  <c r="G31" i="5"/>
  <c r="G33" i="4"/>
  <c r="H45" i="4"/>
  <c r="P19" i="2"/>
  <c r="F45" i="4"/>
  <c r="O35" i="3"/>
  <c r="O36" i="3"/>
  <c r="O37" i="3"/>
  <c r="O38" i="3"/>
  <c r="H33" i="4"/>
  <c r="L34" i="5"/>
  <c r="L24" i="5"/>
  <c r="I45" i="5"/>
  <c r="M34" i="5"/>
  <c r="M24" i="5"/>
  <c r="D25" i="3"/>
  <c r="K45" i="5"/>
  <c r="O38" i="5"/>
  <c r="D24" i="3"/>
  <c r="C20" i="2"/>
  <c r="P38" i="4"/>
  <c r="O20" i="5"/>
  <c r="C45" i="5"/>
  <c r="P20" i="3"/>
  <c r="D24" i="5"/>
  <c r="K39" i="3"/>
  <c r="E26" i="5"/>
  <c r="E31" i="5"/>
  <c r="E32" i="5"/>
  <c r="E45" i="5"/>
  <c r="N24" i="3"/>
  <c r="N25" i="3"/>
  <c r="D24" i="4"/>
  <c r="D25" i="4"/>
  <c r="H24" i="5"/>
  <c r="J26" i="5"/>
  <c r="J27" i="5"/>
  <c r="J31" i="5"/>
  <c r="J32" i="5"/>
  <c r="J39" i="5"/>
  <c r="O18" i="2"/>
  <c r="O19" i="2"/>
  <c r="O20" i="4"/>
  <c r="F26" i="3"/>
  <c r="F27" i="3" s="1"/>
  <c r="F39" i="3"/>
  <c r="J26" i="4"/>
  <c r="J27" i="4" s="1"/>
  <c r="J31" i="4"/>
  <c r="J32" i="4"/>
  <c r="J39" i="4"/>
  <c r="N24" i="5"/>
  <c r="L40" i="3" l="1"/>
  <c r="G27" i="4"/>
  <c r="G28" i="4" s="1"/>
  <c r="I40" i="5"/>
  <c r="I41" i="5" s="1"/>
  <c r="E27" i="5"/>
  <c r="E28" i="5" s="1"/>
  <c r="E29" i="5" s="1"/>
  <c r="I27" i="5"/>
  <c r="I28" i="5" s="1"/>
  <c r="I29" i="5" s="1"/>
  <c r="F39" i="5"/>
  <c r="F41" i="5" s="1"/>
  <c r="F42" i="5" s="1"/>
  <c r="F43" i="5" s="1"/>
  <c r="F44" i="5" s="1"/>
  <c r="F46" i="5" s="1"/>
  <c r="E39" i="5"/>
  <c r="K33" i="5"/>
  <c r="K41" i="5" s="1"/>
  <c r="K26" i="5"/>
  <c r="K27" i="5" s="1"/>
  <c r="K28" i="5" s="1"/>
  <c r="K29" i="5" s="1"/>
  <c r="G41" i="5"/>
  <c r="O34" i="4"/>
  <c r="G39" i="4"/>
  <c r="G41" i="4"/>
  <c r="E26" i="4"/>
  <c r="E27" i="4" s="1"/>
  <c r="E28" i="4" s="1"/>
  <c r="E33" i="4"/>
  <c r="E32" i="4"/>
  <c r="E31" i="4"/>
  <c r="E41" i="4" s="1"/>
  <c r="F27" i="4"/>
  <c r="F28" i="4" s="1"/>
  <c r="F29" i="4" s="1"/>
  <c r="P34" i="4"/>
  <c r="H41" i="4"/>
  <c r="C40" i="4"/>
  <c r="F39" i="4"/>
  <c r="F41" i="4" s="1"/>
  <c r="C32" i="4"/>
  <c r="C31" i="4"/>
  <c r="C33" i="4"/>
  <c r="M27" i="3"/>
  <c r="M28" i="3" s="1"/>
  <c r="L27" i="3"/>
  <c r="C26" i="3"/>
  <c r="C27" i="3" s="1"/>
  <c r="O45" i="3"/>
  <c r="F32" i="3"/>
  <c r="C31" i="3"/>
  <c r="L41" i="3"/>
  <c r="K32" i="3"/>
  <c r="O34" i="3"/>
  <c r="K31" i="3"/>
  <c r="K41" i="3" s="1"/>
  <c r="K26" i="3"/>
  <c r="K27" i="3" s="1"/>
  <c r="C32" i="3"/>
  <c r="M40" i="3"/>
  <c r="M39" i="3"/>
  <c r="M41" i="3" s="1"/>
  <c r="F31" i="3"/>
  <c r="F41" i="3" s="1"/>
  <c r="J28" i="4"/>
  <c r="J29" i="4" s="1"/>
  <c r="L28" i="3"/>
  <c r="C28" i="3"/>
  <c r="J41" i="5"/>
  <c r="D40" i="4"/>
  <c r="D39" i="4"/>
  <c r="P25" i="4"/>
  <c r="N40" i="3"/>
  <c r="N39" i="3"/>
  <c r="M40" i="5"/>
  <c r="M39" i="5"/>
  <c r="J40" i="3"/>
  <c r="J39" i="3"/>
  <c r="D32" i="3"/>
  <c r="D26" i="3"/>
  <c r="D27" i="3" s="1"/>
  <c r="D33" i="3"/>
  <c r="D31" i="3"/>
  <c r="H40" i="5"/>
  <c r="H39" i="5"/>
  <c r="F28" i="3"/>
  <c r="F13" i="2"/>
  <c r="D33" i="5"/>
  <c r="D32" i="5"/>
  <c r="D31" i="5"/>
  <c r="D26" i="5"/>
  <c r="D27" i="5" s="1"/>
  <c r="M33" i="5"/>
  <c r="M32" i="5"/>
  <c r="M31" i="5"/>
  <c r="M26" i="5"/>
  <c r="M27" i="5" s="1"/>
  <c r="N33" i="4"/>
  <c r="N32" i="4"/>
  <c r="N31" i="4"/>
  <c r="N26" i="4"/>
  <c r="N27" i="4" s="1"/>
  <c r="L33" i="4"/>
  <c r="L32" i="4"/>
  <c r="L31" i="4"/>
  <c r="L26" i="4"/>
  <c r="L27" i="4" s="1"/>
  <c r="K40" i="4"/>
  <c r="K39" i="4"/>
  <c r="N33" i="3"/>
  <c r="N32" i="3"/>
  <c r="N31" i="3"/>
  <c r="N26" i="3"/>
  <c r="N27" i="3" s="1"/>
  <c r="P24" i="3"/>
  <c r="N40" i="4"/>
  <c r="N39" i="4"/>
  <c r="L40" i="4"/>
  <c r="L39" i="4"/>
  <c r="G28" i="5"/>
  <c r="G29" i="5" s="1"/>
  <c r="P45" i="5"/>
  <c r="O45" i="5"/>
  <c r="O24" i="3"/>
  <c r="P24" i="5"/>
  <c r="O24" i="5"/>
  <c r="C33" i="5"/>
  <c r="C32" i="5"/>
  <c r="C31" i="5"/>
  <c r="C26" i="5"/>
  <c r="C27" i="5" s="1"/>
  <c r="P45" i="3"/>
  <c r="P34" i="3"/>
  <c r="I26" i="3"/>
  <c r="I27" i="3" s="1"/>
  <c r="I33" i="3"/>
  <c r="I32" i="3"/>
  <c r="I31" i="3"/>
  <c r="G33" i="3"/>
  <c r="G32" i="3"/>
  <c r="G31" i="3"/>
  <c r="G26" i="3"/>
  <c r="G27" i="3" s="1"/>
  <c r="P25" i="5"/>
  <c r="O25" i="5"/>
  <c r="C40" i="5"/>
  <c r="C39" i="5"/>
  <c r="N33" i="5"/>
  <c r="N32" i="5"/>
  <c r="N31" i="5"/>
  <c r="N26" i="5"/>
  <c r="E41" i="5"/>
  <c r="J33" i="3"/>
  <c r="J32" i="3"/>
  <c r="J31" i="3"/>
  <c r="J26" i="3"/>
  <c r="J27" i="3" s="1"/>
  <c r="I40" i="3"/>
  <c r="I39" i="3"/>
  <c r="G40" i="3"/>
  <c r="G39" i="3"/>
  <c r="P34" i="5"/>
  <c r="O34" i="5"/>
  <c r="I33" i="4"/>
  <c r="I32" i="4"/>
  <c r="I31" i="4"/>
  <c r="I26" i="4"/>
  <c r="I27" i="4" s="1"/>
  <c r="I40" i="4"/>
  <c r="I39" i="4"/>
  <c r="M33" i="4"/>
  <c r="M32" i="4"/>
  <c r="M31" i="4"/>
  <c r="M26" i="4"/>
  <c r="M27" i="4" s="1"/>
  <c r="H33" i="3"/>
  <c r="H32" i="3"/>
  <c r="H31" i="3"/>
  <c r="H26" i="3"/>
  <c r="H27" i="3" s="1"/>
  <c r="M40" i="4"/>
  <c r="M39" i="4"/>
  <c r="N40" i="5"/>
  <c r="N39" i="5"/>
  <c r="N27" i="5"/>
  <c r="L33" i="5"/>
  <c r="L32" i="5"/>
  <c r="L31" i="5"/>
  <c r="L26" i="5"/>
  <c r="L27" i="5" s="1"/>
  <c r="J41" i="4"/>
  <c r="J28" i="5"/>
  <c r="J29" i="5" s="1"/>
  <c r="L40" i="5"/>
  <c r="L39" i="5"/>
  <c r="H40" i="3"/>
  <c r="H39" i="3"/>
  <c r="H33" i="5"/>
  <c r="H32" i="5"/>
  <c r="H31" i="5"/>
  <c r="H26" i="5"/>
  <c r="H27" i="5" s="1"/>
  <c r="C27" i="4"/>
  <c r="P20" i="2"/>
  <c r="O20" i="2"/>
  <c r="H28" i="4"/>
  <c r="H29" i="4"/>
  <c r="E33" i="3"/>
  <c r="E32" i="3"/>
  <c r="E31" i="3"/>
  <c r="E26" i="3"/>
  <c r="O24" i="4"/>
  <c r="D33" i="4"/>
  <c r="D32" i="4"/>
  <c r="D31" i="4"/>
  <c r="D26" i="4"/>
  <c r="D27" i="4" s="1"/>
  <c r="P24" i="4"/>
  <c r="D40" i="5"/>
  <c r="D39" i="5"/>
  <c r="D39" i="3"/>
  <c r="D40" i="3"/>
  <c r="P25" i="3"/>
  <c r="O25" i="3"/>
  <c r="O25" i="4"/>
  <c r="O45" i="4"/>
  <c r="P45" i="4"/>
  <c r="K33" i="4"/>
  <c r="K32" i="4"/>
  <c r="K31" i="4"/>
  <c r="K26" i="4"/>
  <c r="K27" i="4" s="1"/>
  <c r="E40" i="3"/>
  <c r="E39" i="3"/>
  <c r="C41" i="3" l="1"/>
  <c r="J41" i="3"/>
  <c r="G29" i="4"/>
  <c r="E29" i="4"/>
  <c r="I42" i="5"/>
  <c r="I43" i="5" s="1"/>
  <c r="I44" i="5" s="1"/>
  <c r="I46" i="5" s="1"/>
  <c r="E42" i="5"/>
  <c r="E43" i="5" s="1"/>
  <c r="E44" i="5" s="1"/>
  <c r="E46" i="5" s="1"/>
  <c r="M41" i="5"/>
  <c r="K42" i="5"/>
  <c r="K43" i="5" s="1"/>
  <c r="K44" i="5" s="1"/>
  <c r="K46" i="5" s="1"/>
  <c r="J42" i="5"/>
  <c r="H41" i="5"/>
  <c r="M13" i="2"/>
  <c r="G42" i="5"/>
  <c r="G43" i="5" s="1"/>
  <c r="G44" i="5" s="1"/>
  <c r="G46" i="5" s="1"/>
  <c r="O26" i="4"/>
  <c r="G42" i="4"/>
  <c r="G43" i="4" s="1"/>
  <c r="G44" i="4" s="1"/>
  <c r="G46" i="4" s="1"/>
  <c r="F42" i="4"/>
  <c r="F43" i="4" s="1"/>
  <c r="F15" i="2"/>
  <c r="J15" i="2"/>
  <c r="O40" i="4"/>
  <c r="C41" i="4"/>
  <c r="E42" i="4"/>
  <c r="E43" i="4" s="1"/>
  <c r="E44" i="4" s="1"/>
  <c r="E46" i="4" s="1"/>
  <c r="J42" i="4"/>
  <c r="J43" i="4" s="1"/>
  <c r="J44" i="4" s="1"/>
  <c r="J46" i="4" s="1"/>
  <c r="H42" i="4"/>
  <c r="H43" i="4" s="1"/>
  <c r="H44" i="4" s="1"/>
  <c r="H46" i="4" s="1"/>
  <c r="P26" i="3"/>
  <c r="O26" i="3"/>
  <c r="K28" i="3"/>
  <c r="K29" i="3" s="1"/>
  <c r="K42" i="3" s="1"/>
  <c r="K43" i="3" s="1"/>
  <c r="K44" i="3" s="1"/>
  <c r="G41" i="3"/>
  <c r="G15" i="2" s="1"/>
  <c r="P32" i="3"/>
  <c r="N28" i="4"/>
  <c r="N29" i="4" s="1"/>
  <c r="P27" i="5"/>
  <c r="O27" i="5"/>
  <c r="C8" i="2" s="1"/>
  <c r="G28" i="3"/>
  <c r="G14" i="2" s="1"/>
  <c r="G13" i="2"/>
  <c r="N28" i="3"/>
  <c r="N13" i="2"/>
  <c r="J13" i="2"/>
  <c r="J28" i="3"/>
  <c r="J14" i="2" s="1"/>
  <c r="I28" i="4"/>
  <c r="I29" i="4" s="1"/>
  <c r="D28" i="4"/>
  <c r="D29" i="4" s="1"/>
  <c r="C13" i="2"/>
  <c r="J43" i="5"/>
  <c r="J44" i="5" s="1"/>
  <c r="J46" i="5" s="1"/>
  <c r="H28" i="5"/>
  <c r="H29" i="5" s="1"/>
  <c r="L41" i="5"/>
  <c r="D41" i="4"/>
  <c r="P31" i="4"/>
  <c r="O31" i="4"/>
  <c r="P26" i="4"/>
  <c r="N28" i="5"/>
  <c r="N29" i="5" s="1"/>
  <c r="I28" i="3"/>
  <c r="I29" i="3" s="1"/>
  <c r="I13" i="2"/>
  <c r="M28" i="5"/>
  <c r="M29" i="5" s="1"/>
  <c r="P39" i="5"/>
  <c r="O39" i="5"/>
  <c r="N41" i="3"/>
  <c r="P40" i="4"/>
  <c r="C29" i="3"/>
  <c r="P33" i="4"/>
  <c r="O33" i="4"/>
  <c r="L28" i="5"/>
  <c r="L29" i="5" s="1"/>
  <c r="P40" i="5"/>
  <c r="O40" i="5"/>
  <c r="M29" i="3"/>
  <c r="M42" i="3" s="1"/>
  <c r="D41" i="3"/>
  <c r="K28" i="4"/>
  <c r="P33" i="3"/>
  <c r="O33" i="3"/>
  <c r="M28" i="4"/>
  <c r="E41" i="3"/>
  <c r="E15" i="2" s="1"/>
  <c r="O32" i="3"/>
  <c r="P33" i="5"/>
  <c r="O33" i="5"/>
  <c r="L28" i="4"/>
  <c r="L13" i="2"/>
  <c r="P26" i="5"/>
  <c r="O26" i="5"/>
  <c r="P31" i="5"/>
  <c r="O31" i="5"/>
  <c r="C41" i="5"/>
  <c r="P40" i="3"/>
  <c r="O40" i="3"/>
  <c r="I41" i="4"/>
  <c r="P32" i="5"/>
  <c r="O32" i="5"/>
  <c r="D13" i="2"/>
  <c r="D28" i="3"/>
  <c r="O31" i="3"/>
  <c r="E27" i="3"/>
  <c r="O27" i="3" s="1"/>
  <c r="C6" i="2" s="1"/>
  <c r="P39" i="3"/>
  <c r="O39" i="3"/>
  <c r="P31" i="3"/>
  <c r="L41" i="4"/>
  <c r="D41" i="5"/>
  <c r="O39" i="4"/>
  <c r="P39" i="4"/>
  <c r="L29" i="3"/>
  <c r="L42" i="3" s="1"/>
  <c r="K13" i="2"/>
  <c r="D28" i="5"/>
  <c r="D29" i="5" s="1"/>
  <c r="O27" i="4"/>
  <c r="C7" i="2" s="1"/>
  <c r="C28" i="4"/>
  <c r="C29" i="4" s="1"/>
  <c r="P27" i="4"/>
  <c r="I41" i="3"/>
  <c r="N41" i="5"/>
  <c r="K41" i="4"/>
  <c r="K15" i="2" s="1"/>
  <c r="N41" i="4"/>
  <c r="F14" i="2"/>
  <c r="P32" i="4"/>
  <c r="O32" i="4"/>
  <c r="H41" i="3"/>
  <c r="H28" i="3"/>
  <c r="H13" i="2"/>
  <c r="M41" i="4"/>
  <c r="F29" i="3"/>
  <c r="F42" i="3" s="1"/>
  <c r="K14" i="2" l="1"/>
  <c r="I42" i="3"/>
  <c r="I43" i="3" s="1"/>
  <c r="I44" i="3" s="1"/>
  <c r="M14" i="2"/>
  <c r="M15" i="2"/>
  <c r="M42" i="5"/>
  <c r="M43" i="5" s="1"/>
  <c r="M44" i="5" s="1"/>
  <c r="M46" i="5" s="1"/>
  <c r="P27" i="3"/>
  <c r="F44" i="4"/>
  <c r="F46" i="4" s="1"/>
  <c r="D42" i="5"/>
  <c r="D43" i="5" s="1"/>
  <c r="D44" i="5" s="1"/>
  <c r="D46" i="5" s="1"/>
  <c r="C15" i="2"/>
  <c r="C9" i="2"/>
  <c r="L42" i="5"/>
  <c r="L43" i="5" s="1"/>
  <c r="L44" i="5" s="1"/>
  <c r="L46" i="5" s="1"/>
  <c r="H14" i="2"/>
  <c r="H15" i="2"/>
  <c r="H42" i="5"/>
  <c r="N42" i="5"/>
  <c r="L14" i="2"/>
  <c r="L15" i="2"/>
  <c r="M29" i="4"/>
  <c r="M42" i="4" s="1"/>
  <c r="I15" i="2"/>
  <c r="N42" i="4"/>
  <c r="N43" i="4" s="1"/>
  <c r="N44" i="4" s="1"/>
  <c r="N46" i="4" s="1"/>
  <c r="I42" i="4"/>
  <c r="N14" i="2"/>
  <c r="N15" i="2"/>
  <c r="D42" i="4"/>
  <c r="D43" i="4" s="1"/>
  <c r="D44" i="4" s="1"/>
  <c r="D46" i="4" s="1"/>
  <c r="H29" i="3"/>
  <c r="H42" i="3" s="1"/>
  <c r="O41" i="3"/>
  <c r="E6" i="2" s="1"/>
  <c r="I43" i="4"/>
  <c r="I44" i="4" s="1"/>
  <c r="I46" i="4" s="1"/>
  <c r="H43" i="5"/>
  <c r="H44" i="5" s="1"/>
  <c r="H46" i="5" s="1"/>
  <c r="K46" i="3"/>
  <c r="N43" i="5"/>
  <c r="N44" i="5" s="1"/>
  <c r="N46" i="5" s="1"/>
  <c r="C42" i="3"/>
  <c r="E28" i="3"/>
  <c r="E29" i="3" s="1"/>
  <c r="E42" i="3" s="1"/>
  <c r="E13" i="2"/>
  <c r="P13" i="2" s="1"/>
  <c r="K29" i="4"/>
  <c r="K42" i="4" s="1"/>
  <c r="N29" i="3"/>
  <c r="N42" i="3" s="1"/>
  <c r="D15" i="2"/>
  <c r="G29" i="3"/>
  <c r="G42" i="3" s="1"/>
  <c r="C42" i="4"/>
  <c r="F43" i="3"/>
  <c r="F44" i="3" s="1"/>
  <c r="F16" i="2"/>
  <c r="O28" i="4"/>
  <c r="D7" i="2" s="1"/>
  <c r="P28" i="4"/>
  <c r="O41" i="4"/>
  <c r="E7" i="2" s="1"/>
  <c r="P41" i="4"/>
  <c r="P41" i="5"/>
  <c r="O41" i="5"/>
  <c r="E8" i="2" s="1"/>
  <c r="D14" i="2"/>
  <c r="M43" i="3"/>
  <c r="M44" i="3"/>
  <c r="D29" i="3"/>
  <c r="D42" i="3" s="1"/>
  <c r="C14" i="2"/>
  <c r="L29" i="4"/>
  <c r="L42" i="4" s="1"/>
  <c r="P28" i="5"/>
  <c r="O28" i="5"/>
  <c r="D8" i="2" s="1"/>
  <c r="C29" i="5"/>
  <c r="L43" i="3"/>
  <c r="L44" i="3" s="1"/>
  <c r="J29" i="3"/>
  <c r="J42" i="3" s="1"/>
  <c r="I14" i="2"/>
  <c r="P41" i="3"/>
  <c r="I16" i="2" l="1"/>
  <c r="L16" i="2"/>
  <c r="M16" i="2"/>
  <c r="O29" i="4"/>
  <c r="P15" i="2"/>
  <c r="H16" i="2"/>
  <c r="M43" i="4"/>
  <c r="M44" i="4" s="1"/>
  <c r="P29" i="4"/>
  <c r="E9" i="2"/>
  <c r="H43" i="3"/>
  <c r="H44" i="3" s="1"/>
  <c r="H46" i="3" s="1"/>
  <c r="E43" i="3"/>
  <c r="E44" i="3" s="1"/>
  <c r="E16" i="2"/>
  <c r="I46" i="3"/>
  <c r="I17" i="2"/>
  <c r="L46" i="3"/>
  <c r="O13" i="2"/>
  <c r="C43" i="3"/>
  <c r="P42" i="3"/>
  <c r="O42" i="3"/>
  <c r="F6" i="2" s="1"/>
  <c r="O29" i="3"/>
  <c r="G43" i="3"/>
  <c r="G44" i="3" s="1"/>
  <c r="G16" i="2"/>
  <c r="D16" i="2"/>
  <c r="D43" i="3"/>
  <c r="D44" i="3" s="1"/>
  <c r="M46" i="3"/>
  <c r="J16" i="2"/>
  <c r="J43" i="3"/>
  <c r="J44" i="3" s="1"/>
  <c r="N43" i="3"/>
  <c r="N44" i="3" s="1"/>
  <c r="N16" i="2"/>
  <c r="O42" i="4"/>
  <c r="F7" i="2" s="1"/>
  <c r="C43" i="4"/>
  <c r="C44" i="4" s="1"/>
  <c r="P42" i="4"/>
  <c r="P29" i="5"/>
  <c r="O29" i="5"/>
  <c r="C42" i="5"/>
  <c r="C16" i="2" s="1"/>
  <c r="K43" i="4"/>
  <c r="K44" i="4" s="1"/>
  <c r="K16" i="2"/>
  <c r="P29" i="3"/>
  <c r="L43" i="4"/>
  <c r="L44" i="4" s="1"/>
  <c r="L46" i="4" s="1"/>
  <c r="O15" i="2"/>
  <c r="E14" i="2"/>
  <c r="P14" i="2" s="1"/>
  <c r="P28" i="3"/>
  <c r="F46" i="3"/>
  <c r="F17" i="2"/>
  <c r="O28" i="3"/>
  <c r="D6" i="2" s="1"/>
  <c r="D9" i="2" s="1"/>
  <c r="H17" i="2" l="1"/>
  <c r="M46" i="4"/>
  <c r="M17" i="2"/>
  <c r="O14" i="2"/>
  <c r="G46" i="3"/>
  <c r="G17" i="2"/>
  <c r="P16" i="2"/>
  <c r="O16" i="2"/>
  <c r="J17" i="2"/>
  <c r="J46" i="3"/>
  <c r="K46" i="4"/>
  <c r="K17" i="2"/>
  <c r="E46" i="3"/>
  <c r="E17" i="2"/>
  <c r="P43" i="3"/>
  <c r="O43" i="3"/>
  <c r="N46" i="3"/>
  <c r="N17" i="2"/>
  <c r="L17" i="2"/>
  <c r="O43" i="4"/>
  <c r="P43" i="4"/>
  <c r="O44" i="4"/>
  <c r="G7" i="2" s="1"/>
  <c r="C46" i="4"/>
  <c r="P44" i="4"/>
  <c r="D17" i="2"/>
  <c r="D46" i="3"/>
  <c r="P42" i="5"/>
  <c r="O42" i="5"/>
  <c r="F8" i="2" s="1"/>
  <c r="F9" i="2" s="1"/>
  <c r="C43" i="5"/>
  <c r="C44" i="5" s="1"/>
  <c r="C44" i="3"/>
  <c r="P44" i="5" l="1"/>
  <c r="O44" i="5"/>
  <c r="G8" i="2" s="1"/>
  <c r="C46" i="5"/>
  <c r="C17" i="2"/>
  <c r="C46" i="3"/>
  <c r="P44" i="3"/>
  <c r="O44" i="3"/>
  <c r="G6" i="2" s="1"/>
  <c r="P43" i="5"/>
  <c r="O43" i="5"/>
  <c r="O46" i="4"/>
  <c r="P46" i="4"/>
  <c r="G9" i="2" l="1"/>
  <c r="P46" i="3"/>
  <c r="O46" i="3"/>
  <c r="P17" i="2"/>
  <c r="O17" i="2"/>
  <c r="P46" i="5"/>
  <c r="O46" i="5"/>
</calcChain>
</file>

<file path=xl/sharedStrings.xml><?xml version="1.0" encoding="utf-8"?>
<sst xmlns="http://schemas.openxmlformats.org/spreadsheetml/2006/main" count="322" uniqueCount="93">
  <si>
    <t>Airbnb-Kalkulation für Vermieter</t>
  </si>
  <si>
    <t>So nutzen Sie diese Datei: Gelbe Zellen sind Annahmen/Eingaben, blaue Zellen enthalten Formeln, grüne Zellen zeigen zentrale Ergebnisse.</t>
  </si>
  <si>
    <t>Modelllogik</t>
  </si>
  <si>
    <t>Airbnb-Auszahlung</t>
  </si>
  <si>
    <t>Die Auszahlung besteht aus Übernachtungspreis plus optionalen Zusatzgebühren, abzüglich Gastgeber-Servicegebühr.</t>
  </si>
  <si>
    <t>Servicegebühr</t>
  </si>
  <si>
    <t>Als Standardannahme ist 3 % hinterlegt. Passen Sie den Wert an, falls Ihr Gebührenmodell abweicht.</t>
  </si>
  <si>
    <t>Reinigung</t>
  </si>
  <si>
    <t>Reinigungsgebühren und Reinigungskosten werden separat modelliert, damit sichtbar wird, ob die Pauschale kostendeckend ist.</t>
  </si>
  <si>
    <t>Steuern/Rücklagen</t>
  </si>
  <si>
    <t>Die Datei ersetzt keine Steuerberatung. Die Steuer-/Rücklagenquote dient als vorsichtiger Liquiditätspuffer.</t>
  </si>
  <si>
    <t>Jahresübersicht – Airbnb-Portfolio</t>
  </si>
  <si>
    <t>Objekt</t>
  </si>
  <si>
    <t>Stadt</t>
  </si>
  <si>
    <t>Bruttoeinnahmen</t>
  </si>
  <si>
    <t>Airbnb-Gebühr</t>
  </si>
  <si>
    <t>Gesamtausgaben</t>
  </si>
  <si>
    <t>Operativer Gewinn</t>
  </si>
  <si>
    <t>Cashflow nach Rücklagen</t>
  </si>
  <si>
    <t>Ø Belegung</t>
  </si>
  <si>
    <t>Ø ADR</t>
  </si>
  <si>
    <t>Stadtwohnung Berlin – 2 Zimmer</t>
  </si>
  <si>
    <t>Berlin</t>
  </si>
  <si>
    <t>Ferienapartment Ostsee – Strandnähe</t>
  </si>
  <si>
    <t>Kühlungsborn</t>
  </si>
  <si>
    <t>Altbau-Loft Köln – Messe &amp; City</t>
  </si>
  <si>
    <t>Köln</t>
  </si>
  <si>
    <t>Gesamt / Ø</t>
  </si>
  <si>
    <t>Monatliche Portfolio-Entwicklung</t>
  </si>
  <si>
    <t>Einheit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</si>
  <si>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</si>
  <si>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</si>
  <si>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</si>
  <si>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</si>
  <si>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</si>
  <si>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</si>
  <si>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</si>
  <si>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</si>
  <si>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</si>
  <si>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</si>
  <si>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</si>
  <si>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</si>
  <si>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Gesamt</t>
  </si>
  <si>
    <t>Ø</t>
  </si>
  <si>
    <t>€</t>
  </si>
  <si>
    <t>Airbnb-Gebühren</t>
  </si>
  <si>
    <t>Ø Belegungsrate</t>
  </si>
  <si>
    <t>%</t>
  </si>
  <si>
    <t>Ø Nachtpreis / ADR</t>
  </si>
  <si>
    <t>Gebuchte Nächte</t>
  </si>
  <si>
    <t>Nächte</t>
  </si>
  <si>
    <t>Airbnb-Kalkulation – Stadtwohnung Berlin – 2 Zimmer</t>
  </si>
  <si>
    <t>Annahme</t>
  </si>
  <si>
    <t>Wert</t>
  </si>
  <si>
    <t>Airbnb-Servicegebühr</t>
  </si>
  <si>
    <t>Steuer-/Rücklagenquote auf Gewinn</t>
  </si>
  <si>
    <t>Instandhaltungsrücklage vom Übernachtungsumsatz</t>
  </si>
  <si>
    <t>Reinigungskosten je Buchung</t>
  </si>
  <si>
    <t>Verbrauchsmaterial je Buchung</t>
  </si>
  <si>
    <t>Wäschekosten je Buchung</t>
  </si>
  <si>
    <t>Energie/Wasser je gebuchter Nacht</t>
  </si>
  <si>
    <t>Fixkosten mtl. Miete/Kredit/Hausgeld</t>
  </si>
  <si>
    <t>Tools/Internet/Software mtl.</t>
  </si>
  <si>
    <t>Versicherung/Grundsteuer mtl.</t>
  </si>
  <si>
    <t>Marketing/Sonstiges mtl.</t>
  </si>
  <si>
    <t>Co-Host/Management vom Übernachtungsumsatz</t>
  </si>
  <si>
    <t>Kennzahl</t>
  </si>
  <si>
    <t>Ø / Quote</t>
  </si>
  <si>
    <t>Verfügbare Nächte</t>
  </si>
  <si>
    <t>Belegungsrate</t>
  </si>
  <si>
    <t>Reinigungspauschale je Buchung</t>
  </si>
  <si>
    <t>Ø Aufenthaltsdauer</t>
  </si>
  <si>
    <t>Buchungen</t>
  </si>
  <si>
    <t>Anzahl</t>
  </si>
  <si>
    <t>Umsatz Übernachtungen</t>
  </si>
  <si>
    <t>Umsatz Reinigung</t>
  </si>
  <si>
    <t>Netto-Auszahlung vor Kosten</t>
  </si>
  <si>
    <t>Reinigungskosten</t>
  </si>
  <si>
    <t>Verbrauchsmaterial</t>
  </si>
  <si>
    <t>Wäschekosten</t>
  </si>
  <si>
    <t>Energie/Wasser</t>
  </si>
  <si>
    <t>Fixkosten mtl.</t>
  </si>
  <si>
    <t>Tools/Internet/Software</t>
  </si>
  <si>
    <t>Versicherung/Grundsteuer</t>
  </si>
  <si>
    <t>Marketing/Sonstiges</t>
  </si>
  <si>
    <t>Instandhaltungsrücklage</t>
  </si>
  <si>
    <t>Co-Host/Management</t>
  </si>
  <si>
    <t>Steuer-/Rücklagenpuffer</t>
  </si>
  <si>
    <t>Break-even-Auslastung</t>
  </si>
  <si>
    <t>Cashflow-Marge</t>
  </si>
  <si>
    <t>Airbnb-Kalkulation – Ferienapartment Ostsee – Strandnähe</t>
  </si>
  <si>
    <t>Airbnb-Kalkulation – Altbau-Loft Köln – Messe &amp; City</t>
  </si>
  <si>
    <t>Pro Objekt werden monatlich verfügbare Nächte, Belegungsrate, ADR (Average Daily Rate), Aufenthaltsdauer und Kosten erfasst. Die Jahresübersicht aggregiert alle Objekte.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</si>
</sst>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€"/>
    <numFmt numFmtId="165" formatCode="0.0%"/>
    <numFmt numFmtId="166" formatCode="0.0"/>
  </numFmts>
  <fonts count="7">
    <font>
      <sz val="11"/>
      <name val="Carlito"/>
    </font>
    <font>
      <b/>
      <sz val="11"/>
      <name val="Carlito"/>
    </font>
    <font>
      <b/>
      <sz val="11"/>
      <color rgb="FFFFFFFF"/>
      <name val="Carlito"/>
    </font>
    <font>
      <sz val="11"/>
      <name val="Carlito"/>
    </font>
    <font>
      <sz val="9"/>
      <color rgb="FFFFFFFF"/>
      <name val="Calibri"/>
      <family val="2"/>
    </font>
    <font>
      <sz val="9"/>
      <color theme="1"/>
      <name val="Calibri"/>
      <family val="2"/>
    </font>
    <font>
      <b/>
      <sz val="12"/>
      <color rgb="FFFFFFFF"/>
      <name val="Carlito"/>
    </font>
  </fonts>
  <fills count="9">
    <fill>
      <patternFill patternType="none"/>
    </fill>
    <fill>
      <patternFill patternType="gray125"/>
    </fill>
    <fill>
      <patternFill patternType="solid">
        <fgColor rgb="FFFFF7D6"/>
      </patternFill>
    </fill>
    <fill>
      <patternFill patternType="solid">
        <fgColor rgb="FFF3F4F6"/>
      </patternFill>
    </fill>
    <fill>
      <patternFill patternType="solid">
        <fgColor rgb="FFDFF6E8"/>
      </patternFill>
    </fill>
    <fill>
      <patternFill patternType="solid">
        <fgColor rgb="FFEAF2F8"/>
      </patternFill>
    </fill>
    <fill>
      <patternFill patternType="solid">
        <fgColor rgb="FFEEF2FF"/>
      </patternFill>
    </fill>
    <fill>
      <patternFill patternType="solid">
        <fgColor rgb="FF163253"/>
        <bgColor indexed="64"/>
      </patternFill>
    </fill>
    <fill>
      <patternFill patternType="solid">
        <fgColor rgb="FFF39325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0" xfId="1" applyFont="1" applyAlignment="1">
      <alignment wrapText="1"/>
    </xf>
    <xf numFmtId="0" fontId="1" fillId="3" borderId="0" xfId="1" applyFont="1" applyFill="1" applyAlignment="1">
      <alignment wrapText="1"/>
    </xf>
    <xf numFmtId="164" fontId="0" fillId="0" borderId="0" xfId="1" applyNumberFormat="1" applyFont="1" applyAlignment="1">
      <alignment wrapText="1"/>
    </xf>
    <xf numFmtId="165" fontId="0" fillId="0" borderId="0" xfId="1" applyNumberFormat="1" applyFont="1" applyAlignment="1">
      <alignment wrapText="1"/>
    </xf>
    <xf numFmtId="0" fontId="0" fillId="0" borderId="4" xfId="1" applyFont="1" applyBorder="1" applyAlignment="1">
      <alignment wrapText="1"/>
    </xf>
    <xf numFmtId="0" fontId="0" fillId="0" borderId="5" xfId="1" applyFont="1" applyBorder="1" applyAlignment="1">
      <alignment wrapText="1"/>
    </xf>
    <xf numFmtId="164" fontId="0" fillId="0" borderId="5" xfId="1" applyNumberFormat="1" applyFont="1" applyBorder="1" applyAlignment="1">
      <alignment wrapText="1"/>
    </xf>
    <xf numFmtId="164" fontId="0" fillId="0" borderId="6" xfId="1" applyNumberFormat="1" applyFont="1" applyBorder="1" applyAlignment="1">
      <alignment wrapText="1"/>
    </xf>
    <xf numFmtId="165" fontId="0" fillId="0" borderId="5" xfId="1" applyNumberFormat="1" applyFont="1" applyBorder="1" applyAlignment="1">
      <alignment wrapText="1"/>
    </xf>
    <xf numFmtId="165" fontId="0" fillId="0" borderId="6" xfId="1" applyNumberFormat="1" applyFont="1" applyBorder="1" applyAlignment="1">
      <alignment wrapText="1"/>
    </xf>
    <xf numFmtId="0" fontId="0" fillId="0" borderId="7" xfId="1" applyFont="1" applyBorder="1" applyAlignment="1">
      <alignment wrapText="1"/>
    </xf>
    <xf numFmtId="0" fontId="0" fillId="0" borderId="8" xfId="1" applyFont="1" applyBorder="1" applyAlignment="1">
      <alignment wrapText="1"/>
    </xf>
    <xf numFmtId="166" fontId="0" fillId="0" borderId="8" xfId="1" applyNumberFormat="1" applyFont="1" applyBorder="1" applyAlignment="1">
      <alignment wrapText="1"/>
    </xf>
    <xf numFmtId="166" fontId="0" fillId="0" borderId="9" xfId="1" applyNumberFormat="1" applyFont="1" applyBorder="1" applyAlignment="1">
      <alignment wrapText="1"/>
    </xf>
    <xf numFmtId="0" fontId="1" fillId="4" borderId="0" xfId="1" applyFont="1" applyFill="1" applyAlignment="1">
      <alignment wrapText="1"/>
    </xf>
    <xf numFmtId="164" fontId="1" fillId="4" borderId="0" xfId="1" applyNumberFormat="1" applyFont="1" applyFill="1" applyAlignment="1">
      <alignment wrapText="1"/>
    </xf>
    <xf numFmtId="165" fontId="1" fillId="4" borderId="0" xfId="1" applyNumberFormat="1" applyFont="1" applyFill="1" applyAlignment="1">
      <alignment wrapText="1"/>
    </xf>
    <xf numFmtId="165" fontId="0" fillId="2" borderId="0" xfId="1" applyNumberFormat="1" applyFont="1" applyFill="1" applyAlignment="1">
      <alignment wrapText="1"/>
    </xf>
    <xf numFmtId="164" fontId="0" fillId="2" borderId="0" xfId="1" applyNumberFormat="1" applyFont="1" applyFill="1" applyAlignment="1">
      <alignment wrapText="1"/>
    </xf>
    <xf numFmtId="0" fontId="1" fillId="0" borderId="13" xfId="1" applyFont="1" applyBorder="1" applyAlignment="1">
      <alignment wrapText="1"/>
    </xf>
    <xf numFmtId="0" fontId="0" fillId="0" borderId="14" xfId="1" applyFont="1" applyBorder="1" applyAlignment="1">
      <alignment wrapText="1"/>
    </xf>
    <xf numFmtId="166" fontId="0" fillId="2" borderId="14" xfId="1" applyNumberFormat="1" applyFont="1" applyFill="1" applyBorder="1" applyAlignment="1">
      <alignment wrapText="1"/>
    </xf>
    <xf numFmtId="166" fontId="1" fillId="4" borderId="14" xfId="1" applyNumberFormat="1" applyFont="1" applyFill="1" applyBorder="1" applyAlignment="1">
      <alignment wrapText="1"/>
    </xf>
    <xf numFmtId="166" fontId="1" fillId="4" borderId="15" xfId="1" applyNumberFormat="1" applyFont="1" applyFill="1" applyBorder="1" applyAlignment="1">
      <alignment wrapText="1"/>
    </xf>
    <xf numFmtId="165" fontId="0" fillId="2" borderId="14" xfId="1" applyNumberFormat="1" applyFont="1" applyFill="1" applyBorder="1" applyAlignment="1">
      <alignment wrapText="1"/>
    </xf>
    <xf numFmtId="165" fontId="1" fillId="4" borderId="14" xfId="1" applyNumberFormat="1" applyFont="1" applyFill="1" applyBorder="1" applyAlignment="1">
      <alignment wrapText="1"/>
    </xf>
    <xf numFmtId="165" fontId="1" fillId="4" borderId="15" xfId="1" applyNumberFormat="1" applyFont="1" applyFill="1" applyBorder="1" applyAlignment="1">
      <alignment wrapText="1"/>
    </xf>
    <xf numFmtId="166" fontId="0" fillId="5" borderId="14" xfId="1" applyNumberFormat="1" applyFont="1" applyFill="1" applyBorder="1" applyAlignment="1">
      <alignment wrapText="1"/>
    </xf>
    <xf numFmtId="164" fontId="0" fillId="2" borderId="14" xfId="1" applyNumberFormat="1" applyFont="1" applyFill="1" applyBorder="1" applyAlignment="1">
      <alignment wrapText="1"/>
    </xf>
    <xf numFmtId="164" fontId="1" fillId="4" borderId="14" xfId="1" applyNumberFormat="1" applyFont="1" applyFill="1" applyBorder="1" applyAlignment="1">
      <alignment wrapText="1"/>
    </xf>
    <xf numFmtId="164" fontId="1" fillId="4" borderId="15" xfId="1" applyNumberFormat="1" applyFont="1" applyFill="1" applyBorder="1" applyAlignment="1">
      <alignment wrapText="1"/>
    </xf>
    <xf numFmtId="164" fontId="0" fillId="5" borderId="14" xfId="1" applyNumberFormat="1" applyFont="1" applyFill="1" applyBorder="1" applyAlignment="1">
      <alignment wrapText="1"/>
    </xf>
    <xf numFmtId="0" fontId="1" fillId="4" borderId="14" xfId="1" applyFont="1" applyFill="1" applyBorder="1" applyAlignment="1">
      <alignment wrapText="1"/>
    </xf>
    <xf numFmtId="0" fontId="1" fillId="4" borderId="15" xfId="1" applyFont="1" applyFill="1" applyBorder="1" applyAlignment="1">
      <alignment wrapText="1"/>
    </xf>
    <xf numFmtId="0" fontId="1" fillId="4" borderId="13" xfId="1" applyFont="1" applyFill="1" applyBorder="1" applyAlignment="1">
      <alignment wrapText="1"/>
    </xf>
    <xf numFmtId="0" fontId="1" fillId="6" borderId="13" xfId="1" applyFont="1" applyFill="1" applyBorder="1" applyAlignment="1">
      <alignment wrapText="1"/>
    </xf>
    <xf numFmtId="0" fontId="1" fillId="6" borderId="14" xfId="1" applyFont="1" applyFill="1" applyBorder="1" applyAlignment="1">
      <alignment wrapText="1"/>
    </xf>
    <xf numFmtId="165" fontId="1" fillId="6" borderId="14" xfId="1" applyNumberFormat="1" applyFont="1" applyFill="1" applyBorder="1" applyAlignment="1">
      <alignment wrapText="1"/>
    </xf>
    <xf numFmtId="165" fontId="1" fillId="6" borderId="15" xfId="1" applyNumberFormat="1" applyFont="1" applyFill="1" applyBorder="1" applyAlignment="1">
      <alignment wrapText="1"/>
    </xf>
    <xf numFmtId="0" fontId="1" fillId="6" borderId="16" xfId="1" applyFont="1" applyFill="1" applyBorder="1" applyAlignment="1">
      <alignment wrapText="1"/>
    </xf>
    <xf numFmtId="0" fontId="1" fillId="6" borderId="17" xfId="1" applyFont="1" applyFill="1" applyBorder="1" applyAlignment="1">
      <alignment wrapText="1"/>
    </xf>
    <xf numFmtId="165" fontId="1" fillId="6" borderId="17" xfId="1" applyNumberFormat="1" applyFont="1" applyFill="1" applyBorder="1" applyAlignment="1">
      <alignment wrapText="1"/>
    </xf>
    <xf numFmtId="165" fontId="1" fillId="6" borderId="18" xfId="1" applyNumberFormat="1" applyFont="1" applyFill="1" applyBorder="1" applyAlignment="1">
      <alignment wrapText="1"/>
    </xf>
    <xf numFmtId="0" fontId="0" fillId="0" borderId="0" xfId="1" applyFont="1" applyAlignment="1">
      <alignment wrapText="1"/>
    </xf>
    <xf numFmtId="0" fontId="1" fillId="2" borderId="0" xfId="1" applyFont="1" applyFill="1" applyAlignment="1">
      <alignment wrapText="1"/>
    </xf>
    <xf numFmtId="0" fontId="5" fillId="0" borderId="0" xfId="0" applyFont="1" applyAlignment="1">
      <alignment vertical="center"/>
    </xf>
    <xf numFmtId="0" fontId="1" fillId="3" borderId="0" xfId="1" applyFont="1" applyFill="1" applyAlignment="1"/>
    <xf numFmtId="164" fontId="0" fillId="5" borderId="14" xfId="1" applyNumberFormat="1" applyFont="1" applyFill="1" applyBorder="1" applyAlignment="1"/>
    <xf numFmtId="0" fontId="0" fillId="0" borderId="0" xfId="1" applyFont="1" applyAlignment="1"/>
    <xf numFmtId="0" fontId="6" fillId="7" borderId="0" xfId="1" applyFont="1" applyFill="1" applyAlignment="1">
      <alignment horizontal="center" wrapText="1"/>
    </xf>
    <xf numFmtId="0" fontId="0" fillId="7" borderId="0" xfId="1" applyFont="1" applyFill="1" applyAlignment="1">
      <alignment wrapText="1"/>
    </xf>
    <xf numFmtId="0" fontId="2" fillId="8" borderId="0" xfId="1" applyFont="1" applyFill="1" applyAlignment="1">
      <alignment horizontal="center" wrapText="1"/>
    </xf>
    <xf numFmtId="0" fontId="2" fillId="8" borderId="10" xfId="1" applyFont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0" fontId="2" fillId="8" borderId="12" xfId="1" applyFont="1" applyFill="1" applyBorder="1" applyAlignment="1">
      <alignment horizontal="center"/>
    </xf>
    <xf numFmtId="0" fontId="2" fillId="8" borderId="10" xfId="1" applyFont="1" applyFill="1" applyBorder="1" applyAlignment="1">
      <alignment horizontal="center" wrapText="1"/>
    </xf>
    <xf numFmtId="0" fontId="2" fillId="8" borderId="11" xfId="1" applyFont="1" applyFill="1" applyBorder="1" applyAlignment="1">
      <alignment horizontal="center" wrapText="1"/>
    </xf>
    <xf numFmtId="0" fontId="2" fillId="8" borderId="0" xfId="1" applyFont="1" applyFill="1" applyAlignment="1">
      <alignment horizontal="center"/>
    </xf>
    <xf numFmtId="0" fontId="2" fillId="8" borderId="1" xfId="1" applyFont="1" applyFill="1" applyBorder="1" applyAlignment="1">
      <alignment horizontal="center"/>
    </xf>
    <xf numFmtId="0" fontId="2" fillId="8" borderId="2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0" fillId="7" borderId="0" xfId="1" applyFont="1" applyFill="1" applyAlignment="1">
      <alignment wrapText="1"/>
    </xf>
    <xf numFmtId="0" fontId="4" fillId="7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163253"/>
      <color rgb="FFF3932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99060</xdr:rowOff>
    </xdr:from>
    <xdr:to>
      <xdr:col>0</xdr:col>
      <xdr:colOff>1981201</xdr:colOff>
      <xdr:row>0</xdr:row>
      <xdr:rowOff>754380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EC911974-C2BC-49EC-B9A9-6833635C1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99060"/>
          <a:ext cx="1805941" cy="65532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464185</xdr:colOff>
      <xdr:row>16</xdr:row>
      <xdr:rowOff>120650</xdr:rowOff>
    </xdr:to>
    <xdr:sp macro="" textlink="">
      <xdr:nvSpPr>
        <xdr:cNvPr id="11" name="Textbox 9">
          <a:extLst>
            <a:ext uri="{FF2B5EF4-FFF2-40B4-BE49-F238E27FC236}">
              <a16:creationId xmlns:a16="http://schemas.microsoft.com/office/drawing/2014/main" id="{0ADD1F8D-5D5F-65DA-1D20-2FE657BD6244}"/>
            </a:ext>
          </a:extLst>
        </xdr:cNvPr>
        <xdr:cNvSpPr txBox="1">
          <a:spLocks/>
        </xdr:cNvSpPr>
      </xdr:nvSpPr>
      <xdr:spPr>
        <a:xfrm>
          <a:off x="2590800" y="4396740"/>
          <a:ext cx="5798185" cy="295910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 algn="ctr">
            <a:lnSpc>
              <a:spcPts val="1035"/>
            </a:lnSpc>
            <a:buNone/>
          </a:pPr>
          <a:r>
            <a:rPr lang="de-DE" sz="9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Heid</a:t>
          </a:r>
          <a:r>
            <a:rPr lang="de-DE" sz="900" spc="-5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Immobilienmakler</a:t>
          </a:r>
          <a:r>
            <a:rPr lang="de-DE" sz="900" spc="225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•</a:t>
          </a:r>
          <a:r>
            <a:rPr lang="de-DE" sz="900" spc="175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Geschäftsführer: André Heid, Katharina Heid</a:t>
          </a:r>
          <a:r>
            <a:rPr lang="de-DE" sz="900" spc="225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•</a:t>
          </a:r>
          <a:r>
            <a:rPr lang="de-DE" sz="900" spc="175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Hauptstr. 5</a:t>
          </a:r>
          <a:r>
            <a:rPr lang="de-DE" sz="900" spc="225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•</a:t>
          </a:r>
          <a:r>
            <a:rPr lang="de-DE" sz="900" spc="175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69190 </a:t>
          </a:r>
          <a:r>
            <a:rPr lang="de-DE" sz="900" spc="-1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Walldorf</a:t>
          </a:r>
          <a:endParaRPr lang="de-DE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pPr marL="12700">
            <a:spcBef>
              <a:spcPts val="20"/>
            </a:spcBef>
            <a:buNone/>
          </a:pPr>
          <a:r>
            <a:rPr lang="de-DE" sz="9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E-Mail:</a:t>
          </a:r>
          <a:r>
            <a:rPr lang="de-DE" sz="900" spc="115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 </a:t>
          </a:r>
          <a:r>
            <a:rPr lang="de-DE" sz="900" u="none" strike="noStrike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kontakt@heid-immobilienmakler.de</a:t>
          </a:r>
          <a:r>
            <a:rPr lang="de-DE" sz="900" spc="335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•</a:t>
          </a:r>
          <a:r>
            <a:rPr lang="de-DE" sz="900" spc="275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Tel.:</a:t>
          </a:r>
          <a:r>
            <a:rPr lang="de-DE" sz="900" spc="12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 </a:t>
          </a:r>
          <a:r>
            <a:rPr lang="de-DE" sz="9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0158-884 916 68 </a:t>
          </a:r>
          <a:r>
            <a:rPr lang="de-DE" sz="9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•</a:t>
          </a:r>
          <a:r>
            <a:rPr lang="de-DE" sz="900" spc="23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Calibri" panose="020F0502020204030204" pitchFamily="34" charset="0"/>
            </a:rPr>
            <a:t>  </a:t>
          </a:r>
          <a:r>
            <a:rPr lang="de-DE" sz="1000" b="1" u="none" strike="noStrike">
              <a:solidFill>
                <a:srgbClr val="F79433"/>
              </a:solidFill>
              <a:effectLst/>
              <a:latin typeface="Trebuchet MS" panose="020B0603020202020204" pitchFamily="34" charset="0"/>
              <a:ea typeface="Calibri" panose="020F0502020204030204" pitchFamily="34" charset="0"/>
            </a:rPr>
            <a:t>www.heid-</a:t>
          </a:r>
          <a:r>
            <a:rPr lang="de-DE" sz="1000" b="1" u="none" strike="noStrike" spc="-10">
              <a:solidFill>
                <a:srgbClr val="F79433"/>
              </a:solidFill>
              <a:effectLst/>
              <a:latin typeface="Trebuchet MS" panose="020B0603020202020204" pitchFamily="34" charset="0"/>
              <a:ea typeface="Calibri" panose="020F0502020204030204" pitchFamily="34" charset="0"/>
            </a:rPr>
            <a:t>immobilienmakler.de</a:t>
          </a:r>
          <a:endParaRPr lang="de-DE" sz="11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144780</xdr:rowOff>
    </xdr:from>
    <xdr:to>
      <xdr:col>0</xdr:col>
      <xdr:colOff>1935481</xdr:colOff>
      <xdr:row>0</xdr:row>
      <xdr:rowOff>800100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1599F05-510B-41CA-B19F-C1B0319C5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144780"/>
          <a:ext cx="1805941" cy="65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workbookViewId="0">
      <selection activeCell="B16" sqref="B16"/>
    </sheetView>
  </sheetViews>
  <sheetFormatPr baseColWidth="10" defaultColWidth="8.796875" defaultRowHeight="13.8"/>
  <cols>
    <col min="1" max="1" width="34" customWidth="1"/>
    <col min="2" max="2" width="70" customWidth="1"/>
  </cols>
  <sheetData>
    <row r="1" spans="1:16" ht="70.05" customHeight="1"/>
    <row r="3" spans="1:16" ht="14.4">
      <c r="A3" s="50" t="s">
        <v>0</v>
      </c>
      <c r="B3" s="51"/>
      <c r="C3" s="51"/>
      <c r="D3" s="51"/>
      <c r="E3" s="51"/>
      <c r="F3" s="5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45" t="s">
        <v>1</v>
      </c>
      <c r="B5" s="44"/>
      <c r="C5" s="44"/>
      <c r="D5" s="44"/>
      <c r="E5" s="44"/>
      <c r="F5" s="44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1.4">
      <c r="A7" s="2" t="s">
        <v>2</v>
      </c>
      <c r="B7" s="1" t="s">
        <v>92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7.6">
      <c r="A8" s="2" t="s">
        <v>3</v>
      </c>
      <c r="B8" s="1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7.6">
      <c r="A9" s="2" t="s">
        <v>5</v>
      </c>
      <c r="B9" s="1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7.6">
      <c r="A10" s="2" t="s">
        <v>7</v>
      </c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7.6">
      <c r="A11" s="2" t="s">
        <v>9</v>
      </c>
      <c r="B11" s="1" t="s">
        <v>10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62"/>
      <c r="B14" s="63"/>
      <c r="C14" s="63"/>
      <c r="D14" s="63"/>
      <c r="E14" s="63"/>
      <c r="F14" s="63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64"/>
      <c r="B15" s="63"/>
      <c r="C15" s="63"/>
      <c r="D15" s="63"/>
      <c r="E15" s="63"/>
      <c r="F15" s="63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63"/>
      <c r="B16" s="63"/>
      <c r="C16" s="63"/>
      <c r="D16" s="63"/>
      <c r="E16" s="63"/>
      <c r="F16" s="63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63"/>
      <c r="B17" s="63"/>
      <c r="C17" s="63"/>
      <c r="D17" s="63"/>
      <c r="E17" s="63"/>
      <c r="F17" s="63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65"/>
      <c r="B18" s="63"/>
      <c r="C18" s="63"/>
      <c r="D18" s="63"/>
      <c r="E18" s="63"/>
      <c r="F18" s="63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4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</sheetData>
  <mergeCells count="2">
    <mergeCell ref="A3:F3"/>
    <mergeCell ref="A5:F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workbookViewId="0">
      <selection activeCell="A10" sqref="A10"/>
    </sheetView>
  </sheetViews>
  <sheetFormatPr baseColWidth="10" defaultColWidth="8.796875" defaultRowHeight="13.8"/>
  <cols>
    <col min="1" max="1" width="31.8984375" bestFit="1" customWidth="1"/>
    <col min="2" max="2" width="12" customWidth="1"/>
    <col min="3" max="3" width="16.19921875" bestFit="1" customWidth="1"/>
    <col min="4" max="4" width="13.796875" bestFit="1" customWidth="1"/>
    <col min="5" max="5" width="16.296875" bestFit="1" customWidth="1"/>
    <col min="6" max="6" width="17.5" bestFit="1" customWidth="1"/>
    <col min="7" max="7" width="23.59765625" bestFit="1" customWidth="1"/>
    <col min="8" max="8" width="11.19921875" bestFit="1" customWidth="1"/>
    <col min="9" max="11" width="7.8984375" bestFit="1" customWidth="1"/>
    <col min="12" max="14" width="6.8984375" bestFit="1" customWidth="1"/>
    <col min="15" max="15" width="10.8984375" customWidth="1"/>
    <col min="16" max="16" width="6.8984375" bestFit="1" customWidth="1"/>
  </cols>
  <sheetData>
    <row r="1" spans="1:16" ht="70.05" customHeight="1"/>
    <row r="3" spans="1:16" ht="14.4">
      <c r="A3" s="50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58" t="s">
        <v>12</v>
      </c>
      <c r="B5" s="58" t="s">
        <v>13</v>
      </c>
      <c r="C5" s="58" t="s">
        <v>14</v>
      </c>
      <c r="D5" s="58" t="s">
        <v>15</v>
      </c>
      <c r="E5" s="58" t="s">
        <v>16</v>
      </c>
      <c r="F5" s="58" t="s">
        <v>17</v>
      </c>
      <c r="G5" s="58" t="s">
        <v>18</v>
      </c>
      <c r="H5" s="58" t="s">
        <v>19</v>
      </c>
      <c r="I5" s="58" t="s">
        <v>20</v>
      </c>
      <c r="J5" s="1"/>
      <c r="K5" s="1"/>
      <c r="L5" s="1"/>
      <c r="M5" s="1"/>
      <c r="N5" s="1"/>
      <c r="O5" s="1"/>
      <c r="P5" s="1"/>
    </row>
    <row r="6" spans="1:16">
      <c r="A6" s="1" t="s">
        <v>21</v>
      </c>
      <c r="B6" s="1" t="s">
        <v>22</v>
      </c>
      <c r="C6" s="3">
        <f>'Objekt 1'!O27</f>
        <v>39067.430322580643</v>
      </c>
      <c r="D6" s="3">
        <f>'Objekt 1'!O28</f>
        <v>-1172.022909677419</v>
      </c>
      <c r="E6" s="3">
        <f>'Objekt 1'!O41</f>
        <v>24455.427967741936</v>
      </c>
      <c r="F6" s="3">
        <f>'Objekt 1'!O42</f>
        <v>13439.979445161291</v>
      </c>
      <c r="G6" s="3">
        <f>'Objekt 1'!O44</f>
        <v>10079.984583870966</v>
      </c>
      <c r="H6" s="4">
        <f>'Objekt 1'!P19</f>
        <v>0.71833333333333338</v>
      </c>
      <c r="I6" s="3">
        <f>'Objekt 1'!P21</f>
        <v>128.08333333333334</v>
      </c>
      <c r="J6" s="1"/>
      <c r="K6" s="1"/>
      <c r="L6" s="1"/>
      <c r="M6" s="1"/>
      <c r="N6" s="1"/>
      <c r="O6" s="1"/>
      <c r="P6" s="1"/>
    </row>
    <row r="7" spans="1:16">
      <c r="A7" s="49" t="s">
        <v>23</v>
      </c>
      <c r="B7" s="1" t="s">
        <v>24</v>
      </c>
      <c r="C7" s="3">
        <f>'Objekt 2'!O27</f>
        <v>35209.117142857147</v>
      </c>
      <c r="D7" s="3">
        <f>'Objekt 2'!O28</f>
        <v>-1056.2735142857143</v>
      </c>
      <c r="E7" s="3">
        <f>'Objekt 2'!O41</f>
        <v>23430.524980952381</v>
      </c>
      <c r="F7" s="3">
        <f>'Objekt 2'!O42</f>
        <v>10722.318647619049</v>
      </c>
      <c r="G7" s="3">
        <f>'Objekt 2'!O44</f>
        <v>7741.8751285714316</v>
      </c>
      <c r="H7" s="4">
        <f>'Objekt 2'!P19</f>
        <v>0.61083333333333334</v>
      </c>
      <c r="I7" s="3">
        <f>'Objekt 2'!P21</f>
        <v>126.16666666666667</v>
      </c>
      <c r="J7" s="1"/>
      <c r="K7" s="1"/>
      <c r="L7" s="1"/>
      <c r="M7" s="1"/>
      <c r="N7" s="1"/>
      <c r="O7" s="1"/>
      <c r="P7" s="1"/>
    </row>
    <row r="8" spans="1:16">
      <c r="A8" s="1" t="s">
        <v>25</v>
      </c>
      <c r="B8" s="1" t="s">
        <v>26</v>
      </c>
      <c r="C8" s="3">
        <f>'Objekt 3'!O27</f>
        <v>41096.168823529413</v>
      </c>
      <c r="D8" s="3">
        <f>'Objekt 3'!O28</f>
        <v>-1232.8850647058823</v>
      </c>
      <c r="E8" s="3">
        <f>'Objekt 3'!O41</f>
        <v>28579.934894117643</v>
      </c>
      <c r="F8" s="3">
        <f>'Objekt 3'!O42</f>
        <v>11283.348864705884</v>
      </c>
      <c r="G8" s="3">
        <f>'Objekt 3'!O44</f>
        <v>8462.5116485294129</v>
      </c>
      <c r="H8" s="4">
        <f>'Objekt 3'!P19</f>
        <v>0.68500000000000005</v>
      </c>
      <c r="I8" s="3">
        <f>'Objekt 3'!P21</f>
        <v>143.16666666666666</v>
      </c>
      <c r="J8" s="1"/>
      <c r="K8" s="1"/>
      <c r="L8" s="1"/>
      <c r="M8" s="1"/>
      <c r="N8" s="1"/>
      <c r="O8" s="1"/>
      <c r="P8" s="1"/>
    </row>
    <row r="9" spans="1:16">
      <c r="A9" s="15" t="s">
        <v>27</v>
      </c>
      <c r="B9" s="15"/>
      <c r="C9" s="16">
        <f>SUM(C6:C8)</f>
        <v>115372.7162889672</v>
      </c>
      <c r="D9" s="16">
        <f>SUM(D6:D8)</f>
        <v>-3461.1814886690154</v>
      </c>
      <c r="E9" s="16">
        <f>SUM(E6:E8)</f>
        <v>76465.887842811964</v>
      </c>
      <c r="F9" s="16">
        <f>SUM(F6:F8)</f>
        <v>35445.646957486228</v>
      </c>
      <c r="G9" s="16">
        <f>SUM(G6:G8)</f>
        <v>26284.371360971811</v>
      </c>
      <c r="H9" s="17">
        <f>AVERAGE(H6:H8)</f>
        <v>0.67138888888888892</v>
      </c>
      <c r="I9" s="16">
        <f>AVERAGE(I6:I8)</f>
        <v>132.4722222222222</v>
      </c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59" t="s">
        <v>28</v>
      </c>
      <c r="B12" s="60" t="s">
        <v>29</v>
      </c>
      <c r="C12" s="60" t="s">
        <v>30</v>
      </c>
      <c r="D12" s="60" t="s">
        <v>31</v>
      </c>
      <c r="E12" s="60" t="s">
        <v>32</v>
      </c>
      <c r="F12" s="60" t="s">
        <v>33</v>
      </c>
      <c r="G12" s="60" t="s">
        <v>34</v>
      </c>
      <c r="H12" s="60" t="s">
        <v>35</v>
      </c>
      <c r="I12" s="60" t="s">
        <v>36</v>
      </c>
      <c r="J12" s="60" t="s">
        <v>37</v>
      </c>
      <c r="K12" s="60" t="s">
        <v>38</v>
      </c>
      <c r="L12" s="60" t="s">
        <v>39</v>
      </c>
      <c r="M12" s="60" t="s">
        <v>40</v>
      </c>
      <c r="N12" s="60" t="s">
        <v>41</v>
      </c>
      <c r="O12" s="60" t="s">
        <v>42</v>
      </c>
      <c r="P12" s="61" t="s">
        <v>43</v>
      </c>
    </row>
    <row r="13" spans="1:16">
      <c r="A13" s="5" t="s">
        <v>14</v>
      </c>
      <c r="B13" s="6" t="s">
        <v>44</v>
      </c>
      <c r="C13" s="7">
        <f>'Objekt 1'!C27+'Objekt 2'!C27+'Objekt 3'!C27</f>
        <v>5575.8636974789915</v>
      </c>
      <c r="D13" s="7">
        <f>'Objekt 1'!D27+'Objekt 2'!D27+'Objekt 3'!D27</f>
        <v>5414.5602277039852</v>
      </c>
      <c r="E13" s="7">
        <f>'Objekt 1'!E27+'Objekt 2'!E27+'Objekt 3'!E27</f>
        <v>7411.1512605042017</v>
      </c>
      <c r="F13" s="7">
        <f>'Objekt 1'!F27+'Objekt 2'!F27+'Objekt 3'!F27</f>
        <v>8624.8147465437796</v>
      </c>
      <c r="G13" s="7">
        <f>'Objekt 1'!G27+'Objekt 2'!G27+'Objekt 3'!G27</f>
        <v>11198.531764705884</v>
      </c>
      <c r="H13" s="7">
        <f>'Objekt 1'!H27+'Objekt 2'!H27+'Objekt 3'!H27</f>
        <v>12371.669829222012</v>
      </c>
      <c r="I13" s="7">
        <f>'Objekt 1'!I27+'Objekt 2'!I27+'Objekt 3'!I27</f>
        <v>14248.347226890755</v>
      </c>
      <c r="J13" s="7">
        <f>'Objekt 1'!J27+'Objekt 2'!J27+'Objekt 3'!J27</f>
        <v>14570.468739495798</v>
      </c>
      <c r="K13" s="7">
        <f>'Objekt 1'!K27+'Objekt 2'!K27+'Objekt 3'!K27</f>
        <v>11887.347031715912</v>
      </c>
      <c r="L13" s="7">
        <f>'Objekt 1'!L27+'Objekt 2'!L27+'Objekt 3'!L27</f>
        <v>9750.6504201680673</v>
      </c>
      <c r="M13" s="7">
        <f>'Objekt 1'!M27+'Objekt 2'!M27+'Objekt 3'!M27</f>
        <v>6685.0436974789918</v>
      </c>
      <c r="N13" s="7">
        <f>'Objekt 1'!N27+'Objekt 2'!N27+'Objekt 3'!N27</f>
        <v>7634.267647058824</v>
      </c>
      <c r="O13" s="7">
        <f>SUM(C13:N13)</f>
        <v>115372.71628896719</v>
      </c>
      <c r="P13" s="8">
        <f t="shared" ref="P13:P20" si="0">AVERAGE(C13:N13)</f>
        <v>9614.3930240805985</v>
      </c>
    </row>
    <row r="14" spans="1:16">
      <c r="A14" s="5" t="s">
        <v>45</v>
      </c>
      <c r="B14" s="6" t="s">
        <v>44</v>
      </c>
      <c r="C14" s="7">
        <f>'Objekt 1'!C28+'Objekt 2'!C28+'Objekt 3'!C28</f>
        <v>-167.27591092436975</v>
      </c>
      <c r="D14" s="7">
        <f>'Objekt 1'!D28+'Objekt 2'!D28+'Objekt 3'!D28</f>
        <v>-162.43680683111955</v>
      </c>
      <c r="E14" s="7">
        <f>'Objekt 1'!E28+'Objekt 2'!E28+'Objekt 3'!E28</f>
        <v>-222.33453781512603</v>
      </c>
      <c r="F14" s="7">
        <f>'Objekt 1'!F28+'Objekt 2'!F28+'Objekt 3'!F28</f>
        <v>-258.74444239631333</v>
      </c>
      <c r="G14" s="7">
        <f>'Objekt 1'!G28+'Objekt 2'!G28+'Objekt 3'!G28</f>
        <v>-335.95595294117646</v>
      </c>
      <c r="H14" s="7">
        <f>'Objekt 1'!H28+'Objekt 2'!H28+'Objekt 3'!H28</f>
        <v>-371.15009487666032</v>
      </c>
      <c r="I14" s="7">
        <f>'Objekt 1'!I28+'Objekt 2'!I28+'Objekt 3'!I28</f>
        <v>-427.45041680672273</v>
      </c>
      <c r="J14" s="7">
        <f>'Objekt 1'!J28+'Objekt 2'!J28+'Objekt 3'!J28</f>
        <v>-437.11406218487389</v>
      </c>
      <c r="K14" s="7">
        <f>'Objekt 1'!K28+'Objekt 2'!K28+'Objekt 3'!K28</f>
        <v>-356.62041095147737</v>
      </c>
      <c r="L14" s="7">
        <f>'Objekt 1'!L28+'Objekt 2'!L28+'Objekt 3'!L28</f>
        <v>-292.519512605042</v>
      </c>
      <c r="M14" s="7">
        <f>'Objekt 1'!M28+'Objekt 2'!M28+'Objekt 3'!M28</f>
        <v>-200.55131092436974</v>
      </c>
      <c r="N14" s="7">
        <f>'Objekt 1'!N28+'Objekt 2'!N28+'Objekt 3'!N28</f>
        <v>-229.02802941176472</v>
      </c>
      <c r="O14" s="7">
        <f>SUM(C14:N14)</f>
        <v>-3461.1814886690163</v>
      </c>
      <c r="P14" s="8">
        <f t="shared" si="0"/>
        <v>-288.43179072241804</v>
      </c>
    </row>
    <row r="15" spans="1:16">
      <c r="A15" s="5" t="s">
        <v>16</v>
      </c>
      <c r="B15" s="6" t="s">
        <v>44</v>
      </c>
      <c r="C15" s="7">
        <f>'Objekt 1'!C41+'Objekt 2'!C41+'Objekt 3'!C41</f>
        <v>5415.4942756302516</v>
      </c>
      <c r="D15" s="7">
        <f>'Objekt 1'!D41+'Objekt 2'!D41+'Objekt 3'!D41</f>
        <v>5323.7121968374449</v>
      </c>
      <c r="E15" s="7">
        <f>'Objekt 1'!E41+'Objekt 2'!E41+'Objekt 3'!E41</f>
        <v>5879.3207182072838</v>
      </c>
      <c r="F15" s="7">
        <f>'Objekt 1'!F41+'Objekt 2'!F41+'Objekt 3'!F41</f>
        <v>6174.883668202765</v>
      </c>
      <c r="G15" s="7">
        <f>'Objekt 1'!G41+'Objekt 2'!G41+'Objekt 3'!G41</f>
        <v>6784.179192156862</v>
      </c>
      <c r="H15" s="7">
        <f>'Objekt 1'!H41+'Objekt 2'!H41+'Objekt 3'!H41</f>
        <v>7040.6512523719166</v>
      </c>
      <c r="I15" s="7">
        <f>'Objekt 1'!I41+'Objekt 2'!I41+'Objekt 3'!I41</f>
        <v>7443.0644599439775</v>
      </c>
      <c r="J15" s="7">
        <f>'Objekt 1'!J41+'Objekt 2'!J41+'Objekt 3'!J41</f>
        <v>7524.6807484593828</v>
      </c>
      <c r="K15" s="7">
        <f>'Objekt 1'!K41+'Objekt 2'!K41+'Objekt 3'!K41</f>
        <v>6932.3223388452152</v>
      </c>
      <c r="L15" s="7">
        <f>'Objekt 1'!L41+'Objekt 2'!L41+'Objekt 3'!L41</f>
        <v>6415.1287282913172</v>
      </c>
      <c r="M15" s="7">
        <f>'Objekt 1'!M41+'Objekt 2'!M41+'Objekt 3'!M41</f>
        <v>5677.2050756302515</v>
      </c>
      <c r="N15" s="7">
        <f>'Objekt 1'!N41+'Objekt 2'!N41+'Objekt 3'!N41</f>
        <v>5855.2451882352943</v>
      </c>
      <c r="O15" s="7">
        <f>SUM(C15:N15)</f>
        <v>76465.887842811964</v>
      </c>
      <c r="P15" s="8">
        <f t="shared" si="0"/>
        <v>6372.1573202343307</v>
      </c>
    </row>
    <row r="16" spans="1:16">
      <c r="A16" s="5" t="s">
        <v>17</v>
      </c>
      <c r="B16" s="6" t="s">
        <v>44</v>
      </c>
      <c r="C16" s="7">
        <f>'Objekt 1'!C42+'Objekt 2'!C42+'Objekt 3'!C42</f>
        <v>-6.9064890756294517</v>
      </c>
      <c r="D16" s="7">
        <f>'Objekt 1'!D42+'Objekt 2'!D42+'Objekt 3'!D42</f>
        <v>-71.588775964578872</v>
      </c>
      <c r="E16" s="7">
        <f>'Objekt 1'!E42+'Objekt 2'!E42+'Objekt 3'!E42</f>
        <v>1309.4960044817926</v>
      </c>
      <c r="F16" s="7">
        <f>'Objekt 1'!F42+'Objekt 2'!F42+'Objekt 3'!F42</f>
        <v>2191.1866359447004</v>
      </c>
      <c r="G16" s="7">
        <f>'Objekt 1'!G42+'Objekt 2'!G42+'Objekt 3'!G42</f>
        <v>4078.3966196078436</v>
      </c>
      <c r="H16" s="7">
        <f>'Objekt 1'!H42+'Objekt 2'!H42+'Objekt 3'!H42</f>
        <v>4959.8684819734335</v>
      </c>
      <c r="I16" s="7">
        <f>'Objekt 1'!I42+'Objekt 2'!I42+'Objekt 3'!I42</f>
        <v>6377.8323501400573</v>
      </c>
      <c r="J16" s="7">
        <f>'Objekt 1'!J42+'Objekt 2'!J42+'Objekt 3'!J42</f>
        <v>6608.6739288515419</v>
      </c>
      <c r="K16" s="7">
        <f>'Objekt 1'!K42+'Objekt 2'!K42+'Objekt 3'!K42</f>
        <v>4598.40428191922</v>
      </c>
      <c r="L16" s="7">
        <f>'Objekt 1'!L42+'Objekt 2'!L42+'Objekt 3'!L42</f>
        <v>3043.0021792717084</v>
      </c>
      <c r="M16" s="7">
        <f>'Objekt 1'!M42+'Objekt 2'!M42+'Objekt 3'!M42</f>
        <v>807.28731092437033</v>
      </c>
      <c r="N16" s="7">
        <f>'Objekt 1'!N42+'Objekt 2'!N42+'Objekt 3'!N42</f>
        <v>1549.9944294117654</v>
      </c>
      <c r="O16" s="7">
        <f>SUM(C16:N16)</f>
        <v>35445.646957486235</v>
      </c>
      <c r="P16" s="8">
        <f t="shared" si="0"/>
        <v>2953.8039131238529</v>
      </c>
    </row>
    <row r="17" spans="1:16">
      <c r="A17" s="5" t="s">
        <v>18</v>
      </c>
      <c r="B17" s="6" t="s">
        <v>44</v>
      </c>
      <c r="C17" s="7">
        <f>'Objekt 1'!C44+'Objekt 2'!C44+'Objekt 3'!C44</f>
        <v>-96.282209663864933</v>
      </c>
      <c r="D17" s="7">
        <f>'Objekt 1'!D44+'Objekt 2'!D44+'Objekt 3'!D44</f>
        <v>-142.7406486401008</v>
      </c>
      <c r="E17" s="7">
        <f>'Objekt 1'!E44+'Objekt 2'!E44+'Objekt 3'!E44</f>
        <v>959.03439859943978</v>
      </c>
      <c r="F17" s="7">
        <f>'Objekt 1'!F44+'Objekt 2'!F44+'Objekt 3'!F44</f>
        <v>1643.389976958525</v>
      </c>
      <c r="G17" s="7">
        <f>'Objekt 1'!G44+'Objekt 2'!G44+'Objekt 3'!G44</f>
        <v>3058.7974647058827</v>
      </c>
      <c r="H17" s="7">
        <f>'Objekt 1'!H44+'Objekt 2'!H44+'Objekt 3'!H44</f>
        <v>3719.9013614800756</v>
      </c>
      <c r="I17" s="7">
        <f>'Objekt 1'!I44+'Objekt 2'!I44+'Objekt 3'!I44</f>
        <v>4783.3742626050434</v>
      </c>
      <c r="J17" s="7">
        <f>'Objekt 1'!J44+'Objekt 2'!J44+'Objekt 3'!J44</f>
        <v>4956.5054466386555</v>
      </c>
      <c r="K17" s="7">
        <f>'Objekt 1'!K44+'Objekt 2'!K44+'Objekt 3'!K44</f>
        <v>3448.8032114394146</v>
      </c>
      <c r="L17" s="7">
        <f>'Objekt 1'!L44+'Objekt 2'!L44+'Objekt 3'!L44</f>
        <v>2282.2516344537812</v>
      </c>
      <c r="M17" s="7">
        <f>'Objekt 1'!M44+'Objekt 2'!M44+'Objekt 3'!M44</f>
        <v>539.54834033613497</v>
      </c>
      <c r="N17" s="7">
        <f>'Objekt 1'!N44+'Objekt 2'!N44+'Objekt 3'!N44</f>
        <v>1131.788122058824</v>
      </c>
      <c r="O17" s="7">
        <f>SUM(C17:N17)</f>
        <v>26284.371360971811</v>
      </c>
      <c r="P17" s="8">
        <f t="shared" si="0"/>
        <v>2190.3642800809844</v>
      </c>
    </row>
    <row r="18" spans="1:16">
      <c r="A18" s="5" t="s">
        <v>46</v>
      </c>
      <c r="B18" s="6" t="s">
        <v>47</v>
      </c>
      <c r="C18" s="9">
        <f>AVERAGE('Objekt 1'!C19,'Objekt 2'!C19,'Objekt 3'!C19)</f>
        <v>0.49333333333333335</v>
      </c>
      <c r="D18" s="9">
        <f>AVERAGE('Objekt 1'!D19,'Objekt 2'!D19,'Objekt 3'!D19)</f>
        <v>0.51666666666666661</v>
      </c>
      <c r="E18" s="9">
        <f>AVERAGE('Objekt 1'!E19,'Objekt 2'!E19,'Objekt 3'!E19)</f>
        <v>0.58666666666666678</v>
      </c>
      <c r="F18" s="9">
        <f>AVERAGE('Objekt 1'!F19,'Objekt 2'!F19,'Objekt 3'!F19)</f>
        <v>0.66</v>
      </c>
      <c r="G18" s="9">
        <f>AVERAGE('Objekt 1'!G19,'Objekt 2'!G19,'Objekt 3'!G19)</f>
        <v>0.7466666666666667</v>
      </c>
      <c r="H18" s="9">
        <f>AVERAGE('Objekt 1'!H19,'Objekt 2'!H19,'Objekt 3'!H19)</f>
        <v>0.79999999999999993</v>
      </c>
      <c r="I18" s="9">
        <f>AVERAGE('Objekt 1'!I19,'Objekt 2'!I19,'Objekt 3'!I19)</f>
        <v>0.82666666666666666</v>
      </c>
      <c r="J18" s="9">
        <f>AVERAGE('Objekt 1'!J19,'Objekt 2'!J19,'Objekt 3'!J19)</f>
        <v>0.83333333333333337</v>
      </c>
      <c r="K18" s="9">
        <f>AVERAGE('Objekt 1'!K19,'Objekt 2'!K19,'Objekt 3'!K19)</f>
        <v>0.77999999999999992</v>
      </c>
      <c r="L18" s="9">
        <f>AVERAGE('Objekt 1'!L19,'Objekt 2'!L19,'Objekt 3'!L19)</f>
        <v>0.67666666666666675</v>
      </c>
      <c r="M18" s="9">
        <f>AVERAGE('Objekt 1'!M19,'Objekt 2'!M19,'Objekt 3'!M19)</f>
        <v>0.56000000000000005</v>
      </c>
      <c r="N18" s="9">
        <f>AVERAGE('Objekt 1'!N19,'Objekt 2'!N19,'Objekt 3'!N19)</f>
        <v>0.57666666666666666</v>
      </c>
      <c r="O18" s="9">
        <f>AVERAGE(C18:N18)</f>
        <v>0.67138888888888892</v>
      </c>
      <c r="P18" s="10">
        <f t="shared" si="0"/>
        <v>0.67138888888888892</v>
      </c>
    </row>
    <row r="19" spans="1:16">
      <c r="A19" s="5" t="s">
        <v>48</v>
      </c>
      <c r="B19" s="6" t="s">
        <v>44</v>
      </c>
      <c r="C19" s="7">
        <f>AVERAGE('Objekt 1'!C21,'Objekt 2'!C21,'Objekt 3'!C21)</f>
        <v>100.66666666666667</v>
      </c>
      <c r="D19" s="7">
        <f>AVERAGE('Objekt 1'!D21,'Objekt 2'!D21,'Objekt 3'!D21)</f>
        <v>104</v>
      </c>
      <c r="E19" s="7">
        <f>AVERAGE('Objekt 1'!E21,'Objekt 2'!E21,'Objekt 3'!E21)</f>
        <v>115</v>
      </c>
      <c r="F19" s="7">
        <f>AVERAGE('Objekt 1'!F21,'Objekt 2'!F21,'Objekt 3'!F21)</f>
        <v>126</v>
      </c>
      <c r="G19" s="7">
        <f>AVERAGE('Objekt 1'!G21,'Objekt 2'!G21,'Objekt 3'!G21)</f>
        <v>142.66666666666666</v>
      </c>
      <c r="H19" s="7">
        <f>AVERAGE('Objekt 1'!H21,'Objekt 2'!H21,'Objekt 3'!H21)</f>
        <v>153.33333333333334</v>
      </c>
      <c r="I19" s="7">
        <f>AVERAGE('Objekt 1'!I21,'Objekt 2'!I21,'Objekt 3'!I21)</f>
        <v>165</v>
      </c>
      <c r="J19" s="7">
        <f>AVERAGE('Objekt 1'!J21,'Objekt 2'!J21,'Objekt 3'!J21)</f>
        <v>167.33333333333334</v>
      </c>
      <c r="K19" s="7">
        <f>AVERAGE('Objekt 1'!K21,'Objekt 2'!K21,'Objekt 3'!K21)</f>
        <v>150.66666666666666</v>
      </c>
      <c r="L19" s="7">
        <f>AVERAGE('Objekt 1'!L21,'Objekt 2'!L21,'Objekt 3'!L21)</f>
        <v>133.66666666666666</v>
      </c>
      <c r="M19" s="7">
        <f>AVERAGE('Objekt 1'!M21,'Objekt 2'!M21,'Objekt 3'!M21)</f>
        <v>110.66666666666667</v>
      </c>
      <c r="N19" s="7">
        <f>AVERAGE('Objekt 1'!N21,'Objekt 2'!N21,'Objekt 3'!N21)</f>
        <v>120.66666666666667</v>
      </c>
      <c r="O19" s="7">
        <f>AVERAGE(C19:N19)</f>
        <v>132.47222222222226</v>
      </c>
      <c r="P19" s="8">
        <f t="shared" si="0"/>
        <v>132.47222222222226</v>
      </c>
    </row>
    <row r="20" spans="1:16">
      <c r="A20" s="11" t="s">
        <v>49</v>
      </c>
      <c r="B20" s="12" t="s">
        <v>50</v>
      </c>
      <c r="C20" s="13">
        <f>'Objekt 1'!C20+'Objekt 2'!C20+'Objekt 3'!C20</f>
        <v>45.88</v>
      </c>
      <c r="D20" s="13">
        <f>'Objekt 1'!D20+'Objekt 2'!D20+'Objekt 3'!D20</f>
        <v>43.4</v>
      </c>
      <c r="E20" s="13">
        <f>'Objekt 1'!E20+'Objekt 2'!E20+'Objekt 3'!E20</f>
        <v>54.56</v>
      </c>
      <c r="F20" s="13">
        <f>'Objekt 1'!F20+'Objekt 2'!F20+'Objekt 3'!F20</f>
        <v>59.400000000000006</v>
      </c>
      <c r="G20" s="13">
        <f>'Objekt 1'!G20+'Objekt 2'!G20+'Objekt 3'!G20</f>
        <v>69.44</v>
      </c>
      <c r="H20" s="13">
        <f>'Objekt 1'!H20+'Objekt 2'!H20+'Objekt 3'!H20</f>
        <v>72</v>
      </c>
      <c r="I20" s="13">
        <f>'Objekt 1'!I20+'Objekt 2'!I20+'Objekt 3'!I20</f>
        <v>76.88</v>
      </c>
      <c r="J20" s="13">
        <f>'Objekt 1'!J20+'Objekt 2'!J20+'Objekt 3'!J20</f>
        <v>77.5</v>
      </c>
      <c r="K20" s="13">
        <f>'Objekt 1'!K20+'Objekt 2'!K20+'Objekt 3'!K20</f>
        <v>70.2</v>
      </c>
      <c r="L20" s="13">
        <f>'Objekt 1'!L20+'Objekt 2'!L20+'Objekt 3'!L20</f>
        <v>62.93</v>
      </c>
      <c r="M20" s="13">
        <f>'Objekt 1'!M20+'Objekt 2'!M20+'Objekt 3'!M20</f>
        <v>50.400000000000006</v>
      </c>
      <c r="N20" s="13">
        <f>'Objekt 1'!N20+'Objekt 2'!N20+'Objekt 3'!N20</f>
        <v>53.63</v>
      </c>
      <c r="O20" s="13">
        <f>SUM(C20:N20)</f>
        <v>736.21999999999991</v>
      </c>
      <c r="P20" s="14">
        <f t="shared" si="0"/>
        <v>61.351666666666659</v>
      </c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</sheetData>
  <mergeCells count="1">
    <mergeCell ref="A3:P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0"/>
  <sheetViews>
    <sheetView workbookViewId="0">
      <selection activeCell="E11" sqref="E11"/>
    </sheetView>
  </sheetViews>
  <sheetFormatPr baseColWidth="10" defaultColWidth="8.796875" defaultRowHeight="13.8"/>
  <cols>
    <col min="1" max="1" width="47.5" bestFit="1" customWidth="1"/>
    <col min="2" max="2" width="12" customWidth="1"/>
    <col min="3" max="14" width="6.8984375" bestFit="1" customWidth="1"/>
    <col min="15" max="15" width="7.8984375" bestFit="1" customWidth="1"/>
    <col min="16" max="16" width="11.09765625" customWidth="1"/>
  </cols>
  <sheetData>
    <row r="1" spans="1:16" ht="14.4">
      <c r="A1" s="50" t="s">
        <v>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52" t="s">
        <v>52</v>
      </c>
      <c r="B3" s="52" t="s">
        <v>53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2" t="s">
        <v>54</v>
      </c>
      <c r="B4" s="18">
        <v>0.03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2" t="s">
        <v>55</v>
      </c>
      <c r="B5" s="18">
        <v>0.25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47" t="s">
        <v>56</v>
      </c>
      <c r="B6" s="18">
        <v>0.05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2" t="s">
        <v>57</v>
      </c>
      <c r="B7" s="19">
        <v>58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2" t="s">
        <v>58</v>
      </c>
      <c r="B8" s="19">
        <v>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2" t="s">
        <v>59</v>
      </c>
      <c r="B9" s="19">
        <v>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2" t="s">
        <v>60</v>
      </c>
      <c r="B10" s="19">
        <v>7.5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61</v>
      </c>
      <c r="B11" s="19">
        <v>980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62</v>
      </c>
      <c r="B12" s="19">
        <v>55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2" t="s">
        <v>63</v>
      </c>
      <c r="B13" s="19">
        <v>85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2" t="s">
        <v>64</v>
      </c>
      <c r="B14" s="19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47" t="s">
        <v>65</v>
      </c>
      <c r="B15" s="18"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56" t="s">
        <v>66</v>
      </c>
      <c r="B17" s="57" t="s">
        <v>29</v>
      </c>
      <c r="C17" s="57" t="s">
        <v>30</v>
      </c>
      <c r="D17" s="57" t="s">
        <v>31</v>
      </c>
      <c r="E17" s="57" t="s">
        <v>32</v>
      </c>
      <c r="F17" s="57" t="s">
        <v>33</v>
      </c>
      <c r="G17" s="57" t="s">
        <v>34</v>
      </c>
      <c r="H17" s="57" t="s">
        <v>35</v>
      </c>
      <c r="I17" s="57" t="s">
        <v>36</v>
      </c>
      <c r="J17" s="57" t="s">
        <v>37</v>
      </c>
      <c r="K17" s="57" t="s">
        <v>38</v>
      </c>
      <c r="L17" s="57" t="s">
        <v>39</v>
      </c>
      <c r="M17" s="57" t="s">
        <v>40</v>
      </c>
      <c r="N17" s="57" t="s">
        <v>41</v>
      </c>
      <c r="O17" s="57" t="s">
        <v>42</v>
      </c>
      <c r="P17" s="55" t="s">
        <v>67</v>
      </c>
    </row>
    <row r="18" spans="1:16">
      <c r="A18" s="20" t="s">
        <v>68</v>
      </c>
      <c r="B18" s="21" t="s">
        <v>50</v>
      </c>
      <c r="C18" s="22">
        <v>31</v>
      </c>
      <c r="D18" s="22">
        <v>28</v>
      </c>
      <c r="E18" s="22">
        <v>31</v>
      </c>
      <c r="F18" s="22">
        <v>30</v>
      </c>
      <c r="G18" s="22">
        <v>31</v>
      </c>
      <c r="H18" s="22">
        <v>30</v>
      </c>
      <c r="I18" s="22">
        <v>31</v>
      </c>
      <c r="J18" s="22">
        <v>31</v>
      </c>
      <c r="K18" s="22">
        <v>30</v>
      </c>
      <c r="L18" s="22">
        <v>31</v>
      </c>
      <c r="M18" s="22">
        <v>30</v>
      </c>
      <c r="N18" s="22">
        <v>31</v>
      </c>
      <c r="O18" s="23">
        <f>SUM(C18:N18)</f>
        <v>365</v>
      </c>
      <c r="P18" s="24">
        <f t="shared" ref="P18:P29" si="0">AVERAGE(C18:N18)</f>
        <v>30.416666666666668</v>
      </c>
    </row>
    <row r="19" spans="1:16">
      <c r="A19" s="20" t="s">
        <v>69</v>
      </c>
      <c r="B19" s="21" t="s">
        <v>47</v>
      </c>
      <c r="C19" s="25">
        <v>0.57999999999999996</v>
      </c>
      <c r="D19" s="25">
        <v>0.6</v>
      </c>
      <c r="E19" s="25">
        <v>0.66</v>
      </c>
      <c r="F19" s="25">
        <v>0.72</v>
      </c>
      <c r="G19" s="25">
        <v>0.78</v>
      </c>
      <c r="H19" s="25">
        <v>0.82</v>
      </c>
      <c r="I19" s="25">
        <v>0.86</v>
      </c>
      <c r="J19" s="25">
        <v>0.84</v>
      </c>
      <c r="K19" s="25">
        <v>0.76</v>
      </c>
      <c r="L19" s="25">
        <v>0.7</v>
      </c>
      <c r="M19" s="25">
        <v>0.62</v>
      </c>
      <c r="N19" s="25">
        <v>0.68</v>
      </c>
      <c r="O19" s="26">
        <f>AVERAGE(C19:N19)</f>
        <v>0.71833333333333338</v>
      </c>
      <c r="P19" s="27">
        <f t="shared" si="0"/>
        <v>0.71833333333333338</v>
      </c>
    </row>
    <row r="20" spans="1:16">
      <c r="A20" s="20" t="s">
        <v>49</v>
      </c>
      <c r="B20" s="21" t="s">
        <v>50</v>
      </c>
      <c r="C20" s="28">
        <f t="shared" ref="C20:N20" si="1">C18*C19</f>
        <v>17.98</v>
      </c>
      <c r="D20" s="28">
        <f t="shared" si="1"/>
        <v>16.8</v>
      </c>
      <c r="E20" s="28">
        <f t="shared" si="1"/>
        <v>20.46</v>
      </c>
      <c r="F20" s="28">
        <f t="shared" si="1"/>
        <v>21.599999999999998</v>
      </c>
      <c r="G20" s="28">
        <f t="shared" si="1"/>
        <v>24.18</v>
      </c>
      <c r="H20" s="28">
        <f t="shared" si="1"/>
        <v>24.599999999999998</v>
      </c>
      <c r="I20" s="28">
        <f t="shared" si="1"/>
        <v>26.66</v>
      </c>
      <c r="J20" s="28">
        <f t="shared" si="1"/>
        <v>26.04</v>
      </c>
      <c r="K20" s="28">
        <f t="shared" si="1"/>
        <v>22.8</v>
      </c>
      <c r="L20" s="28">
        <f t="shared" si="1"/>
        <v>21.7</v>
      </c>
      <c r="M20" s="28">
        <f t="shared" si="1"/>
        <v>18.600000000000001</v>
      </c>
      <c r="N20" s="28">
        <f t="shared" si="1"/>
        <v>21.080000000000002</v>
      </c>
      <c r="O20" s="23">
        <f>SUM(C20:N20)</f>
        <v>262.5</v>
      </c>
      <c r="P20" s="24">
        <f t="shared" si="0"/>
        <v>21.875</v>
      </c>
    </row>
    <row r="21" spans="1:16">
      <c r="A21" s="20" t="s">
        <v>48</v>
      </c>
      <c r="B21" s="21" t="s">
        <v>44</v>
      </c>
      <c r="C21" s="29">
        <v>105</v>
      </c>
      <c r="D21" s="29">
        <v>108</v>
      </c>
      <c r="E21" s="29">
        <v>118</v>
      </c>
      <c r="F21" s="29">
        <v>126</v>
      </c>
      <c r="G21" s="29">
        <v>138</v>
      </c>
      <c r="H21" s="29">
        <v>145</v>
      </c>
      <c r="I21" s="29">
        <v>152</v>
      </c>
      <c r="J21" s="29">
        <v>149</v>
      </c>
      <c r="K21" s="29">
        <v>132</v>
      </c>
      <c r="L21" s="29">
        <v>124</v>
      </c>
      <c r="M21" s="29">
        <v>112</v>
      </c>
      <c r="N21" s="29">
        <v>128</v>
      </c>
      <c r="O21" s="30">
        <f>AVERAGE(C21:N21)</f>
        <v>128.08333333333334</v>
      </c>
      <c r="P21" s="31">
        <f t="shared" si="0"/>
        <v>128.08333333333334</v>
      </c>
    </row>
    <row r="22" spans="1:16">
      <c r="A22" s="20" t="s">
        <v>70</v>
      </c>
      <c r="B22" s="21" t="s">
        <v>44</v>
      </c>
      <c r="C22" s="29">
        <v>58</v>
      </c>
      <c r="D22" s="29">
        <v>58</v>
      </c>
      <c r="E22" s="29">
        <v>58</v>
      </c>
      <c r="F22" s="29">
        <v>58</v>
      </c>
      <c r="G22" s="29">
        <v>58</v>
      </c>
      <c r="H22" s="29">
        <v>58</v>
      </c>
      <c r="I22" s="29">
        <v>58</v>
      </c>
      <c r="J22" s="29">
        <v>58</v>
      </c>
      <c r="K22" s="29">
        <v>58</v>
      </c>
      <c r="L22" s="29">
        <v>58</v>
      </c>
      <c r="M22" s="29">
        <v>58</v>
      </c>
      <c r="N22" s="29">
        <v>58</v>
      </c>
      <c r="O22" s="30">
        <f>AVERAGE(C22:N22)</f>
        <v>58</v>
      </c>
      <c r="P22" s="31">
        <f t="shared" si="0"/>
        <v>58</v>
      </c>
    </row>
    <row r="23" spans="1:16">
      <c r="A23" s="20" t="s">
        <v>71</v>
      </c>
      <c r="B23" s="21" t="s">
        <v>50</v>
      </c>
      <c r="C23" s="22">
        <v>3.1</v>
      </c>
      <c r="D23" s="22">
        <v>3.1</v>
      </c>
      <c r="E23" s="22">
        <v>3.1</v>
      </c>
      <c r="F23" s="22">
        <v>3.1</v>
      </c>
      <c r="G23" s="22">
        <v>3.1</v>
      </c>
      <c r="H23" s="22">
        <v>3.1</v>
      </c>
      <c r="I23" s="22">
        <v>3.1</v>
      </c>
      <c r="J23" s="22">
        <v>3.1</v>
      </c>
      <c r="K23" s="22">
        <v>3.1</v>
      </c>
      <c r="L23" s="22">
        <v>3.1</v>
      </c>
      <c r="M23" s="22">
        <v>3.1</v>
      </c>
      <c r="N23" s="22">
        <v>3.1</v>
      </c>
      <c r="O23" s="23">
        <f>AVERAGE(C23:N23)</f>
        <v>3.100000000000001</v>
      </c>
      <c r="P23" s="24">
        <f t="shared" si="0"/>
        <v>3.100000000000001</v>
      </c>
    </row>
    <row r="24" spans="1:16">
      <c r="A24" s="20" t="s">
        <v>72</v>
      </c>
      <c r="B24" s="21" t="s">
        <v>73</v>
      </c>
      <c r="C24" s="28">
        <f t="shared" ref="C24:N24" si="2">IFERROR(C20/C23,0)</f>
        <v>5.8</v>
      </c>
      <c r="D24" s="28">
        <f t="shared" si="2"/>
        <v>5.4193548387096779</v>
      </c>
      <c r="E24" s="28">
        <f t="shared" si="2"/>
        <v>6.6</v>
      </c>
      <c r="F24" s="28">
        <f t="shared" si="2"/>
        <v>6.9677419354838701</v>
      </c>
      <c r="G24" s="28">
        <f t="shared" si="2"/>
        <v>7.8</v>
      </c>
      <c r="H24" s="28">
        <f t="shared" si="2"/>
        <v>7.9354838709677411</v>
      </c>
      <c r="I24" s="28">
        <f t="shared" si="2"/>
        <v>8.6</v>
      </c>
      <c r="J24" s="28">
        <f t="shared" si="2"/>
        <v>8.4</v>
      </c>
      <c r="K24" s="28">
        <f t="shared" si="2"/>
        <v>7.354838709677419</v>
      </c>
      <c r="L24" s="28">
        <f t="shared" si="2"/>
        <v>7</v>
      </c>
      <c r="M24" s="28">
        <f t="shared" si="2"/>
        <v>6</v>
      </c>
      <c r="N24" s="28">
        <f t="shared" si="2"/>
        <v>6.8000000000000007</v>
      </c>
      <c r="O24" s="23">
        <f t="shared" ref="O24:O29" si="3">SUM(C24:N24)</f>
        <v>84.677419354838705</v>
      </c>
      <c r="P24" s="24">
        <f t="shared" si="0"/>
        <v>7.0564516129032251</v>
      </c>
    </row>
    <row r="25" spans="1:16">
      <c r="A25" s="20" t="s">
        <v>74</v>
      </c>
      <c r="B25" s="21" t="s">
        <v>44</v>
      </c>
      <c r="C25" s="32">
        <f t="shared" ref="C25:N25" si="4">C20*C21</f>
        <v>1887.9</v>
      </c>
      <c r="D25" s="32">
        <f t="shared" si="4"/>
        <v>1814.4</v>
      </c>
      <c r="E25" s="32">
        <f t="shared" si="4"/>
        <v>2414.2800000000002</v>
      </c>
      <c r="F25" s="32">
        <f t="shared" si="4"/>
        <v>2721.6</v>
      </c>
      <c r="G25" s="32">
        <f t="shared" si="4"/>
        <v>3336.84</v>
      </c>
      <c r="H25" s="32">
        <f t="shared" si="4"/>
        <v>3566.9999999999995</v>
      </c>
      <c r="I25" s="32">
        <f t="shared" si="4"/>
        <v>4052.32</v>
      </c>
      <c r="J25" s="32">
        <f t="shared" si="4"/>
        <v>3879.96</v>
      </c>
      <c r="K25" s="32">
        <f t="shared" si="4"/>
        <v>3009.6</v>
      </c>
      <c r="L25" s="32">
        <f t="shared" si="4"/>
        <v>2690.7999999999997</v>
      </c>
      <c r="M25" s="32">
        <f t="shared" si="4"/>
        <v>2083.2000000000003</v>
      </c>
      <c r="N25" s="32">
        <f t="shared" si="4"/>
        <v>2698.2400000000002</v>
      </c>
      <c r="O25" s="30">
        <f t="shared" si="3"/>
        <v>34156.14</v>
      </c>
      <c r="P25" s="31">
        <f t="shared" si="0"/>
        <v>2846.3449999999998</v>
      </c>
    </row>
    <row r="26" spans="1:16">
      <c r="A26" s="20" t="s">
        <v>75</v>
      </c>
      <c r="B26" s="21" t="s">
        <v>44</v>
      </c>
      <c r="C26" s="32">
        <f t="shared" ref="C26:N26" si="5">C24*C22</f>
        <v>336.4</v>
      </c>
      <c r="D26" s="32">
        <f t="shared" si="5"/>
        <v>314.32258064516134</v>
      </c>
      <c r="E26" s="32">
        <f t="shared" si="5"/>
        <v>382.79999999999995</v>
      </c>
      <c r="F26" s="32">
        <f t="shared" si="5"/>
        <v>404.12903225806446</v>
      </c>
      <c r="G26" s="32">
        <f t="shared" si="5"/>
        <v>452.4</v>
      </c>
      <c r="H26" s="32">
        <f t="shared" si="5"/>
        <v>460.25806451612897</v>
      </c>
      <c r="I26" s="32">
        <f t="shared" si="5"/>
        <v>498.79999999999995</v>
      </c>
      <c r="J26" s="32">
        <f t="shared" si="5"/>
        <v>487.20000000000005</v>
      </c>
      <c r="K26" s="32">
        <f t="shared" si="5"/>
        <v>426.58064516129031</v>
      </c>
      <c r="L26" s="32">
        <f t="shared" si="5"/>
        <v>406</v>
      </c>
      <c r="M26" s="32">
        <f t="shared" si="5"/>
        <v>348</v>
      </c>
      <c r="N26" s="32">
        <f t="shared" si="5"/>
        <v>394.40000000000003</v>
      </c>
      <c r="O26" s="30">
        <f t="shared" si="3"/>
        <v>4911.290322580644</v>
      </c>
      <c r="P26" s="31">
        <f t="shared" si="0"/>
        <v>409.27419354838702</v>
      </c>
    </row>
    <row r="27" spans="1:16">
      <c r="A27" s="20" t="s">
        <v>14</v>
      </c>
      <c r="B27" s="21" t="s">
        <v>44</v>
      </c>
      <c r="C27" s="32">
        <f t="shared" ref="C27:N27" si="6">C25+C26</f>
        <v>2224.3000000000002</v>
      </c>
      <c r="D27" s="32">
        <f t="shared" si="6"/>
        <v>2128.7225806451615</v>
      </c>
      <c r="E27" s="32">
        <f t="shared" si="6"/>
        <v>2797.08</v>
      </c>
      <c r="F27" s="32">
        <f t="shared" si="6"/>
        <v>3125.7290322580643</v>
      </c>
      <c r="G27" s="32">
        <f t="shared" si="6"/>
        <v>3789.2400000000002</v>
      </c>
      <c r="H27" s="32">
        <f t="shared" si="6"/>
        <v>4027.2580645161283</v>
      </c>
      <c r="I27" s="32">
        <f t="shared" si="6"/>
        <v>4551.12</v>
      </c>
      <c r="J27" s="32">
        <f t="shared" si="6"/>
        <v>4367.16</v>
      </c>
      <c r="K27" s="32">
        <f t="shared" si="6"/>
        <v>3436.1806451612902</v>
      </c>
      <c r="L27" s="32">
        <f t="shared" si="6"/>
        <v>3096.7999999999997</v>
      </c>
      <c r="M27" s="32">
        <f t="shared" si="6"/>
        <v>2431.2000000000003</v>
      </c>
      <c r="N27" s="32">
        <f t="shared" si="6"/>
        <v>3092.6400000000003</v>
      </c>
      <c r="O27" s="30">
        <f t="shared" si="3"/>
        <v>39067.430322580643</v>
      </c>
      <c r="P27" s="31">
        <f t="shared" si="0"/>
        <v>3255.6191935483871</v>
      </c>
    </row>
    <row r="28" spans="1:16">
      <c r="A28" s="20" t="s">
        <v>54</v>
      </c>
      <c r="B28" s="21" t="s">
        <v>44</v>
      </c>
      <c r="C28" s="32">
        <f t="shared" ref="C28:N28" si="7">-C27*$B$4</f>
        <v>-66.728999999999999</v>
      </c>
      <c r="D28" s="32">
        <f t="shared" si="7"/>
        <v>-63.861677419354841</v>
      </c>
      <c r="E28" s="32">
        <f t="shared" si="7"/>
        <v>-83.912399999999991</v>
      </c>
      <c r="F28" s="32">
        <f t="shared" si="7"/>
        <v>-93.771870967741933</v>
      </c>
      <c r="G28" s="32">
        <f t="shared" si="7"/>
        <v>-113.6772</v>
      </c>
      <c r="H28" s="32">
        <f t="shared" si="7"/>
        <v>-120.81774193548385</v>
      </c>
      <c r="I28" s="32">
        <f t="shared" si="7"/>
        <v>-136.53359999999998</v>
      </c>
      <c r="J28" s="32">
        <f t="shared" si="7"/>
        <v>-131.01479999999998</v>
      </c>
      <c r="K28" s="32">
        <f t="shared" si="7"/>
        <v>-103.08541935483871</v>
      </c>
      <c r="L28" s="32">
        <f t="shared" si="7"/>
        <v>-92.903999999999982</v>
      </c>
      <c r="M28" s="32">
        <f t="shared" si="7"/>
        <v>-72.936000000000007</v>
      </c>
      <c r="N28" s="32">
        <f t="shared" si="7"/>
        <v>-92.779200000000003</v>
      </c>
      <c r="O28" s="30">
        <f t="shared" si="3"/>
        <v>-1172.022909677419</v>
      </c>
      <c r="P28" s="31">
        <f t="shared" si="0"/>
        <v>-97.668575806451585</v>
      </c>
    </row>
    <row r="29" spans="1:16">
      <c r="A29" s="20" t="s">
        <v>76</v>
      </c>
      <c r="B29" s="21" t="s">
        <v>44</v>
      </c>
      <c r="C29" s="32">
        <f t="shared" ref="C29:N29" si="8">C27+C28</f>
        <v>2157.5710000000004</v>
      </c>
      <c r="D29" s="32">
        <f t="shared" si="8"/>
        <v>2064.8609032258069</v>
      </c>
      <c r="E29" s="32">
        <f t="shared" si="8"/>
        <v>2713.1675999999998</v>
      </c>
      <c r="F29" s="32">
        <f t="shared" si="8"/>
        <v>3031.9571612903223</v>
      </c>
      <c r="G29" s="32">
        <f t="shared" si="8"/>
        <v>3675.5628000000002</v>
      </c>
      <c r="H29" s="32">
        <f t="shared" si="8"/>
        <v>3906.4403225806445</v>
      </c>
      <c r="I29" s="32">
        <f t="shared" si="8"/>
        <v>4414.5864000000001</v>
      </c>
      <c r="J29" s="32">
        <f t="shared" si="8"/>
        <v>4236.1451999999999</v>
      </c>
      <c r="K29" s="32">
        <f t="shared" si="8"/>
        <v>3333.0952258064513</v>
      </c>
      <c r="L29" s="32">
        <f t="shared" si="8"/>
        <v>3003.8959999999997</v>
      </c>
      <c r="M29" s="32">
        <f t="shared" si="8"/>
        <v>2358.2640000000001</v>
      </c>
      <c r="N29" s="32">
        <f t="shared" si="8"/>
        <v>2999.8608000000004</v>
      </c>
      <c r="O29" s="30">
        <f t="shared" si="3"/>
        <v>37895.407412903223</v>
      </c>
      <c r="P29" s="31">
        <f t="shared" si="0"/>
        <v>3157.9506177419353</v>
      </c>
    </row>
    <row r="30" spans="1:16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3"/>
      <c r="P30" s="34"/>
    </row>
    <row r="31" spans="1:16">
      <c r="A31" s="20" t="s">
        <v>77</v>
      </c>
      <c r="B31" s="21" t="s">
        <v>44</v>
      </c>
      <c r="C31" s="32">
        <f t="shared" ref="C31:N31" si="9">C24*$B$7</f>
        <v>336.4</v>
      </c>
      <c r="D31" s="32">
        <f t="shared" si="9"/>
        <v>314.32258064516134</v>
      </c>
      <c r="E31" s="32">
        <f t="shared" si="9"/>
        <v>382.79999999999995</v>
      </c>
      <c r="F31" s="32">
        <f t="shared" si="9"/>
        <v>404.12903225806446</v>
      </c>
      <c r="G31" s="32">
        <f t="shared" si="9"/>
        <v>452.4</v>
      </c>
      <c r="H31" s="32">
        <f t="shared" si="9"/>
        <v>460.25806451612897</v>
      </c>
      <c r="I31" s="32">
        <f t="shared" si="9"/>
        <v>498.79999999999995</v>
      </c>
      <c r="J31" s="32">
        <f t="shared" si="9"/>
        <v>487.20000000000005</v>
      </c>
      <c r="K31" s="32">
        <f t="shared" si="9"/>
        <v>426.58064516129031</v>
      </c>
      <c r="L31" s="32">
        <f t="shared" si="9"/>
        <v>406</v>
      </c>
      <c r="M31" s="32">
        <f t="shared" si="9"/>
        <v>348</v>
      </c>
      <c r="N31" s="32">
        <f t="shared" si="9"/>
        <v>394.40000000000003</v>
      </c>
      <c r="O31" s="30">
        <f t="shared" ref="O31:O44" si="10">SUM(C31:N31)</f>
        <v>4911.290322580644</v>
      </c>
      <c r="P31" s="31">
        <f t="shared" ref="P31:P46" si="11">AVERAGE(C31:N31)</f>
        <v>409.27419354838702</v>
      </c>
    </row>
    <row r="32" spans="1:16">
      <c r="A32" s="20" t="s">
        <v>78</v>
      </c>
      <c r="B32" s="21" t="s">
        <v>44</v>
      </c>
      <c r="C32" s="32">
        <f t="shared" ref="C32:N32" si="12">C24*$B$8</f>
        <v>52.199999999999996</v>
      </c>
      <c r="D32" s="32">
        <f t="shared" si="12"/>
        <v>48.774193548387103</v>
      </c>
      <c r="E32" s="32">
        <f t="shared" si="12"/>
        <v>59.4</v>
      </c>
      <c r="F32" s="32">
        <f t="shared" si="12"/>
        <v>62.709677419354833</v>
      </c>
      <c r="G32" s="32">
        <f t="shared" si="12"/>
        <v>70.2</v>
      </c>
      <c r="H32" s="32">
        <f t="shared" si="12"/>
        <v>71.419354838709666</v>
      </c>
      <c r="I32" s="32">
        <f t="shared" si="12"/>
        <v>77.399999999999991</v>
      </c>
      <c r="J32" s="32">
        <f t="shared" si="12"/>
        <v>75.600000000000009</v>
      </c>
      <c r="K32" s="32">
        <f t="shared" si="12"/>
        <v>66.193548387096769</v>
      </c>
      <c r="L32" s="32">
        <f t="shared" si="12"/>
        <v>63</v>
      </c>
      <c r="M32" s="32">
        <f t="shared" si="12"/>
        <v>54</v>
      </c>
      <c r="N32" s="32">
        <f t="shared" si="12"/>
        <v>61.2</v>
      </c>
      <c r="O32" s="30">
        <f t="shared" si="10"/>
        <v>762.0967741935483</v>
      </c>
      <c r="P32" s="31">
        <f t="shared" si="11"/>
        <v>63.508064516129025</v>
      </c>
    </row>
    <row r="33" spans="1:16">
      <c r="A33" s="20" t="s">
        <v>79</v>
      </c>
      <c r="B33" s="21" t="s">
        <v>44</v>
      </c>
      <c r="C33" s="32">
        <f t="shared" ref="C33:N33" si="13">C24*$B$9</f>
        <v>81.2</v>
      </c>
      <c r="D33" s="32">
        <f t="shared" si="13"/>
        <v>75.870967741935488</v>
      </c>
      <c r="E33" s="32">
        <f t="shared" si="13"/>
        <v>92.399999999999991</v>
      </c>
      <c r="F33" s="32">
        <f t="shared" si="13"/>
        <v>97.548387096774178</v>
      </c>
      <c r="G33" s="32">
        <f t="shared" si="13"/>
        <v>109.2</v>
      </c>
      <c r="H33" s="32">
        <f t="shared" si="13"/>
        <v>111.09677419354837</v>
      </c>
      <c r="I33" s="32">
        <f t="shared" si="13"/>
        <v>120.39999999999999</v>
      </c>
      <c r="J33" s="32">
        <f t="shared" si="13"/>
        <v>117.60000000000001</v>
      </c>
      <c r="K33" s="32">
        <f t="shared" si="13"/>
        <v>102.96774193548387</v>
      </c>
      <c r="L33" s="32">
        <f t="shared" si="13"/>
        <v>98</v>
      </c>
      <c r="M33" s="32">
        <f t="shared" si="13"/>
        <v>84</v>
      </c>
      <c r="N33" s="32">
        <f t="shared" si="13"/>
        <v>95.200000000000017</v>
      </c>
      <c r="O33" s="30">
        <f t="shared" si="10"/>
        <v>1185.483870967742</v>
      </c>
      <c r="P33" s="31">
        <f t="shared" si="11"/>
        <v>98.790322580645167</v>
      </c>
    </row>
    <row r="34" spans="1:16">
      <c r="A34" s="20" t="s">
        <v>80</v>
      </c>
      <c r="B34" s="21" t="s">
        <v>44</v>
      </c>
      <c r="C34" s="32">
        <f t="shared" ref="C34:N34" si="14">C20*$B$10</f>
        <v>134.85</v>
      </c>
      <c r="D34" s="32">
        <f t="shared" si="14"/>
        <v>126</v>
      </c>
      <c r="E34" s="32">
        <f t="shared" si="14"/>
        <v>153.45000000000002</v>
      </c>
      <c r="F34" s="32">
        <f t="shared" si="14"/>
        <v>161.99999999999997</v>
      </c>
      <c r="G34" s="32">
        <f t="shared" si="14"/>
        <v>181.35</v>
      </c>
      <c r="H34" s="32">
        <f t="shared" si="14"/>
        <v>184.49999999999997</v>
      </c>
      <c r="I34" s="32">
        <f t="shared" si="14"/>
        <v>199.95</v>
      </c>
      <c r="J34" s="32">
        <f t="shared" si="14"/>
        <v>195.29999999999998</v>
      </c>
      <c r="K34" s="32">
        <f t="shared" si="14"/>
        <v>171</v>
      </c>
      <c r="L34" s="32">
        <f t="shared" si="14"/>
        <v>162.75</v>
      </c>
      <c r="M34" s="32">
        <f t="shared" si="14"/>
        <v>139.5</v>
      </c>
      <c r="N34" s="32">
        <f t="shared" si="14"/>
        <v>158.10000000000002</v>
      </c>
      <c r="O34" s="30">
        <f t="shared" si="10"/>
        <v>1968.75</v>
      </c>
      <c r="P34" s="31">
        <f t="shared" si="11"/>
        <v>164.0625</v>
      </c>
    </row>
    <row r="35" spans="1:16">
      <c r="A35" s="20" t="s">
        <v>81</v>
      </c>
      <c r="B35" s="21" t="s">
        <v>44</v>
      </c>
      <c r="C35" s="32">
        <f t="shared" ref="C35:N35" si="15">$B$11</f>
        <v>980</v>
      </c>
      <c r="D35" s="32">
        <f t="shared" si="15"/>
        <v>980</v>
      </c>
      <c r="E35" s="32">
        <f t="shared" si="15"/>
        <v>980</v>
      </c>
      <c r="F35" s="32">
        <f t="shared" si="15"/>
        <v>980</v>
      </c>
      <c r="G35" s="32">
        <f t="shared" si="15"/>
        <v>980</v>
      </c>
      <c r="H35" s="32">
        <f t="shared" si="15"/>
        <v>980</v>
      </c>
      <c r="I35" s="32">
        <f t="shared" si="15"/>
        <v>980</v>
      </c>
      <c r="J35" s="32">
        <f t="shared" si="15"/>
        <v>980</v>
      </c>
      <c r="K35" s="32">
        <f t="shared" si="15"/>
        <v>980</v>
      </c>
      <c r="L35" s="32">
        <f t="shared" si="15"/>
        <v>980</v>
      </c>
      <c r="M35" s="32">
        <f t="shared" si="15"/>
        <v>980</v>
      </c>
      <c r="N35" s="32">
        <f t="shared" si="15"/>
        <v>980</v>
      </c>
      <c r="O35" s="30">
        <f t="shared" si="10"/>
        <v>11760</v>
      </c>
      <c r="P35" s="31">
        <f t="shared" si="11"/>
        <v>980</v>
      </c>
    </row>
    <row r="36" spans="1:16">
      <c r="A36" s="20" t="s">
        <v>82</v>
      </c>
      <c r="B36" s="21" t="s">
        <v>44</v>
      </c>
      <c r="C36" s="32">
        <f t="shared" ref="C36:N36" si="16">$B$12</f>
        <v>55</v>
      </c>
      <c r="D36" s="32">
        <f t="shared" si="16"/>
        <v>55</v>
      </c>
      <c r="E36" s="32">
        <f t="shared" si="16"/>
        <v>55</v>
      </c>
      <c r="F36" s="32">
        <f t="shared" si="16"/>
        <v>55</v>
      </c>
      <c r="G36" s="32">
        <f t="shared" si="16"/>
        <v>55</v>
      </c>
      <c r="H36" s="32">
        <f t="shared" si="16"/>
        <v>55</v>
      </c>
      <c r="I36" s="32">
        <f t="shared" si="16"/>
        <v>55</v>
      </c>
      <c r="J36" s="32">
        <f t="shared" si="16"/>
        <v>55</v>
      </c>
      <c r="K36" s="32">
        <f t="shared" si="16"/>
        <v>55</v>
      </c>
      <c r="L36" s="32">
        <f t="shared" si="16"/>
        <v>55</v>
      </c>
      <c r="M36" s="32">
        <f t="shared" si="16"/>
        <v>55</v>
      </c>
      <c r="N36" s="32">
        <f t="shared" si="16"/>
        <v>55</v>
      </c>
      <c r="O36" s="30">
        <f t="shared" si="10"/>
        <v>660</v>
      </c>
      <c r="P36" s="31">
        <f t="shared" si="11"/>
        <v>55</v>
      </c>
    </row>
    <row r="37" spans="1:16">
      <c r="A37" s="20" t="s">
        <v>83</v>
      </c>
      <c r="B37" s="21" t="s">
        <v>44</v>
      </c>
      <c r="C37" s="32">
        <f t="shared" ref="C37:N37" si="17">$B$13</f>
        <v>85</v>
      </c>
      <c r="D37" s="32">
        <f t="shared" si="17"/>
        <v>85</v>
      </c>
      <c r="E37" s="32">
        <f t="shared" si="17"/>
        <v>85</v>
      </c>
      <c r="F37" s="32">
        <f t="shared" si="17"/>
        <v>85</v>
      </c>
      <c r="G37" s="32">
        <f t="shared" si="17"/>
        <v>85</v>
      </c>
      <c r="H37" s="32">
        <f t="shared" si="17"/>
        <v>85</v>
      </c>
      <c r="I37" s="32">
        <f t="shared" si="17"/>
        <v>85</v>
      </c>
      <c r="J37" s="32">
        <f t="shared" si="17"/>
        <v>85</v>
      </c>
      <c r="K37" s="32">
        <f t="shared" si="17"/>
        <v>85</v>
      </c>
      <c r="L37" s="32">
        <f t="shared" si="17"/>
        <v>85</v>
      </c>
      <c r="M37" s="32">
        <f t="shared" si="17"/>
        <v>85</v>
      </c>
      <c r="N37" s="32">
        <f t="shared" si="17"/>
        <v>85</v>
      </c>
      <c r="O37" s="30">
        <f t="shared" si="10"/>
        <v>1020</v>
      </c>
      <c r="P37" s="31">
        <f t="shared" si="11"/>
        <v>85</v>
      </c>
    </row>
    <row r="38" spans="1:16">
      <c r="A38" s="20" t="s">
        <v>84</v>
      </c>
      <c r="B38" s="21" t="s">
        <v>44</v>
      </c>
      <c r="C38" s="32">
        <f t="shared" ref="C38:N38" si="18">$B$14</f>
        <v>40</v>
      </c>
      <c r="D38" s="32">
        <f t="shared" si="18"/>
        <v>40</v>
      </c>
      <c r="E38" s="32">
        <f t="shared" si="18"/>
        <v>40</v>
      </c>
      <c r="F38" s="32">
        <f t="shared" si="18"/>
        <v>40</v>
      </c>
      <c r="G38" s="32">
        <f t="shared" si="18"/>
        <v>40</v>
      </c>
      <c r="H38" s="32">
        <f t="shared" si="18"/>
        <v>40</v>
      </c>
      <c r="I38" s="32">
        <f t="shared" si="18"/>
        <v>40</v>
      </c>
      <c r="J38" s="32">
        <f t="shared" si="18"/>
        <v>40</v>
      </c>
      <c r="K38" s="32">
        <f t="shared" si="18"/>
        <v>40</v>
      </c>
      <c r="L38" s="32">
        <f t="shared" si="18"/>
        <v>40</v>
      </c>
      <c r="M38" s="32">
        <f t="shared" si="18"/>
        <v>40</v>
      </c>
      <c r="N38" s="32">
        <f t="shared" si="18"/>
        <v>40</v>
      </c>
      <c r="O38" s="30">
        <f t="shared" si="10"/>
        <v>480</v>
      </c>
      <c r="P38" s="31">
        <f t="shared" si="11"/>
        <v>40</v>
      </c>
    </row>
    <row r="39" spans="1:16">
      <c r="A39" s="20" t="s">
        <v>85</v>
      </c>
      <c r="B39" s="21" t="s">
        <v>44</v>
      </c>
      <c r="C39" s="32">
        <f t="shared" ref="C39:N39" si="19">C25*$B$6</f>
        <v>94.39500000000001</v>
      </c>
      <c r="D39" s="32">
        <f t="shared" si="19"/>
        <v>90.720000000000013</v>
      </c>
      <c r="E39" s="32">
        <f t="shared" si="19"/>
        <v>120.71400000000001</v>
      </c>
      <c r="F39" s="32">
        <f t="shared" si="19"/>
        <v>136.08000000000001</v>
      </c>
      <c r="G39" s="32">
        <f t="shared" si="19"/>
        <v>166.84200000000001</v>
      </c>
      <c r="H39" s="32">
        <f t="shared" si="19"/>
        <v>178.35</v>
      </c>
      <c r="I39" s="32">
        <f t="shared" si="19"/>
        <v>202.61600000000001</v>
      </c>
      <c r="J39" s="32">
        <f t="shared" si="19"/>
        <v>193.99800000000002</v>
      </c>
      <c r="K39" s="32">
        <f t="shared" si="19"/>
        <v>150.47999999999999</v>
      </c>
      <c r="L39" s="32">
        <f t="shared" si="19"/>
        <v>134.54</v>
      </c>
      <c r="M39" s="32">
        <f t="shared" si="19"/>
        <v>104.16000000000003</v>
      </c>
      <c r="N39" s="32">
        <f t="shared" si="19"/>
        <v>134.91200000000001</v>
      </c>
      <c r="O39" s="30">
        <f t="shared" si="10"/>
        <v>1707.807</v>
      </c>
      <c r="P39" s="31">
        <f t="shared" si="11"/>
        <v>142.31725</v>
      </c>
    </row>
    <row r="40" spans="1:16">
      <c r="A40" s="20" t="s">
        <v>86</v>
      </c>
      <c r="B40" s="21" t="s">
        <v>44</v>
      </c>
      <c r="C40" s="32">
        <f t="shared" ref="C40:N40" si="20">C25*$B$15</f>
        <v>0</v>
      </c>
      <c r="D40" s="32">
        <f t="shared" si="20"/>
        <v>0</v>
      </c>
      <c r="E40" s="32">
        <f t="shared" si="20"/>
        <v>0</v>
      </c>
      <c r="F40" s="32">
        <f t="shared" si="20"/>
        <v>0</v>
      </c>
      <c r="G40" s="32">
        <f t="shared" si="20"/>
        <v>0</v>
      </c>
      <c r="H40" s="32">
        <f t="shared" si="20"/>
        <v>0</v>
      </c>
      <c r="I40" s="32">
        <f t="shared" si="20"/>
        <v>0</v>
      </c>
      <c r="J40" s="32">
        <f t="shared" si="20"/>
        <v>0</v>
      </c>
      <c r="K40" s="32">
        <f t="shared" si="20"/>
        <v>0</v>
      </c>
      <c r="L40" s="32">
        <f t="shared" si="20"/>
        <v>0</v>
      </c>
      <c r="M40" s="32">
        <f t="shared" si="20"/>
        <v>0</v>
      </c>
      <c r="N40" s="32">
        <f t="shared" si="20"/>
        <v>0</v>
      </c>
      <c r="O40" s="30">
        <f t="shared" si="10"/>
        <v>0</v>
      </c>
      <c r="P40" s="31">
        <f t="shared" si="11"/>
        <v>0</v>
      </c>
    </row>
    <row r="41" spans="1:16">
      <c r="A41" s="35" t="s">
        <v>16</v>
      </c>
      <c r="B41" s="33" t="s">
        <v>44</v>
      </c>
      <c r="C41" s="30">
        <f t="shared" ref="C41:N41" si="21">SUM(C31:C40)</f>
        <v>1859.0450000000001</v>
      </c>
      <c r="D41" s="30">
        <f t="shared" si="21"/>
        <v>1815.6877419354839</v>
      </c>
      <c r="E41" s="30">
        <f t="shared" si="21"/>
        <v>1968.7639999999999</v>
      </c>
      <c r="F41" s="30">
        <f t="shared" si="21"/>
        <v>2022.4670967741934</v>
      </c>
      <c r="G41" s="30">
        <f t="shared" si="21"/>
        <v>2139.9920000000002</v>
      </c>
      <c r="H41" s="30">
        <f t="shared" si="21"/>
        <v>2165.6241935483872</v>
      </c>
      <c r="I41" s="30">
        <f t="shared" si="21"/>
        <v>2259.1660000000002</v>
      </c>
      <c r="J41" s="30">
        <f t="shared" si="21"/>
        <v>2229.6979999999999</v>
      </c>
      <c r="K41" s="30">
        <f t="shared" si="21"/>
        <v>2077.2219354838708</v>
      </c>
      <c r="L41" s="30">
        <f t="shared" si="21"/>
        <v>2024.29</v>
      </c>
      <c r="M41" s="30">
        <f t="shared" si="21"/>
        <v>1889.66</v>
      </c>
      <c r="N41" s="30">
        <f t="shared" si="21"/>
        <v>2003.8120000000001</v>
      </c>
      <c r="O41" s="30">
        <f t="shared" si="10"/>
        <v>24455.427967741936</v>
      </c>
      <c r="P41" s="31">
        <f t="shared" si="11"/>
        <v>2037.9523306451613</v>
      </c>
    </row>
    <row r="42" spans="1:16">
      <c r="A42" s="35" t="s">
        <v>17</v>
      </c>
      <c r="B42" s="33" t="s">
        <v>44</v>
      </c>
      <c r="C42" s="30">
        <f t="shared" ref="C42:N42" si="22">C29-C41</f>
        <v>298.52600000000029</v>
      </c>
      <c r="D42" s="30">
        <f t="shared" si="22"/>
        <v>249.17316129032292</v>
      </c>
      <c r="E42" s="30">
        <f t="shared" si="22"/>
        <v>744.40359999999987</v>
      </c>
      <c r="F42" s="30">
        <f t="shared" si="22"/>
        <v>1009.490064516129</v>
      </c>
      <c r="G42" s="30">
        <f t="shared" si="22"/>
        <v>1535.5708</v>
      </c>
      <c r="H42" s="30">
        <f t="shared" si="22"/>
        <v>1740.8161290322573</v>
      </c>
      <c r="I42" s="30">
        <f t="shared" si="22"/>
        <v>2155.4204</v>
      </c>
      <c r="J42" s="30">
        <f t="shared" si="22"/>
        <v>2006.4472000000001</v>
      </c>
      <c r="K42" s="30">
        <f t="shared" si="22"/>
        <v>1255.8732903225805</v>
      </c>
      <c r="L42" s="30">
        <f t="shared" si="22"/>
        <v>979.60599999999977</v>
      </c>
      <c r="M42" s="30">
        <f t="shared" si="22"/>
        <v>468.60400000000004</v>
      </c>
      <c r="N42" s="30">
        <f t="shared" si="22"/>
        <v>996.04880000000026</v>
      </c>
      <c r="O42" s="30">
        <f t="shared" si="10"/>
        <v>13439.979445161291</v>
      </c>
      <c r="P42" s="31">
        <f t="shared" si="11"/>
        <v>1119.9982870967742</v>
      </c>
    </row>
    <row r="43" spans="1:16">
      <c r="A43" s="35" t="s">
        <v>87</v>
      </c>
      <c r="B43" s="33" t="s">
        <v>44</v>
      </c>
      <c r="C43" s="30">
        <f t="shared" ref="C43:N43" si="23">-MAX(0,C42)*$B$5</f>
        <v>-74.631500000000074</v>
      </c>
      <c r="D43" s="30">
        <f t="shared" si="23"/>
        <v>-62.293290322580731</v>
      </c>
      <c r="E43" s="30">
        <f t="shared" si="23"/>
        <v>-186.10089999999997</v>
      </c>
      <c r="F43" s="30">
        <f t="shared" si="23"/>
        <v>-252.37251612903225</v>
      </c>
      <c r="G43" s="30">
        <f t="shared" si="23"/>
        <v>-383.89269999999999</v>
      </c>
      <c r="H43" s="30">
        <f t="shared" si="23"/>
        <v>-435.20403225806433</v>
      </c>
      <c r="I43" s="30">
        <f t="shared" si="23"/>
        <v>-538.85509999999999</v>
      </c>
      <c r="J43" s="30">
        <f t="shared" si="23"/>
        <v>-501.61180000000002</v>
      </c>
      <c r="K43" s="30">
        <f t="shared" si="23"/>
        <v>-313.96832258064512</v>
      </c>
      <c r="L43" s="30">
        <f t="shared" si="23"/>
        <v>-244.90149999999994</v>
      </c>
      <c r="M43" s="30">
        <f t="shared" si="23"/>
        <v>-117.15100000000001</v>
      </c>
      <c r="N43" s="30">
        <f t="shared" si="23"/>
        <v>-249.01220000000006</v>
      </c>
      <c r="O43" s="30">
        <f t="shared" si="10"/>
        <v>-3359.9948612903227</v>
      </c>
      <c r="P43" s="31">
        <f t="shared" si="11"/>
        <v>-279.99957177419356</v>
      </c>
    </row>
    <row r="44" spans="1:16">
      <c r="A44" s="35" t="s">
        <v>18</v>
      </c>
      <c r="B44" s="33" t="s">
        <v>44</v>
      </c>
      <c r="C44" s="30">
        <f t="shared" ref="C44:N44" si="24">C42+C43</f>
        <v>223.89450000000022</v>
      </c>
      <c r="D44" s="30">
        <f t="shared" si="24"/>
        <v>186.87987096774219</v>
      </c>
      <c r="E44" s="30">
        <f t="shared" si="24"/>
        <v>558.30269999999996</v>
      </c>
      <c r="F44" s="30">
        <f t="shared" si="24"/>
        <v>757.1175483870968</v>
      </c>
      <c r="G44" s="30">
        <f t="shared" si="24"/>
        <v>1151.6781000000001</v>
      </c>
      <c r="H44" s="30">
        <f t="shared" si="24"/>
        <v>1305.6120967741931</v>
      </c>
      <c r="I44" s="30">
        <f t="shared" si="24"/>
        <v>1616.5653</v>
      </c>
      <c r="J44" s="30">
        <f t="shared" si="24"/>
        <v>1504.8353999999999</v>
      </c>
      <c r="K44" s="30">
        <f t="shared" si="24"/>
        <v>941.90496774193537</v>
      </c>
      <c r="L44" s="30">
        <f t="shared" si="24"/>
        <v>734.70449999999983</v>
      </c>
      <c r="M44" s="30">
        <f t="shared" si="24"/>
        <v>351.45300000000003</v>
      </c>
      <c r="N44" s="30">
        <f t="shared" si="24"/>
        <v>747.03660000000013</v>
      </c>
      <c r="O44" s="30">
        <f t="shared" si="10"/>
        <v>10079.984583870966</v>
      </c>
      <c r="P44" s="31">
        <f t="shared" si="11"/>
        <v>839.99871532258055</v>
      </c>
    </row>
    <row r="45" spans="1:16">
      <c r="A45" s="36" t="s">
        <v>88</v>
      </c>
      <c r="B45" s="37" t="s">
        <v>47</v>
      </c>
      <c r="C45" s="38">
        <f t="shared" ref="C45:N45" si="25">IFERROR(SUM(C35:C38)/(C18*(C21*(1-$B$4)-$B$10-$B$6*C21)),0)</f>
        <v>0.41997031244343075</v>
      </c>
      <c r="D45" s="38">
        <f t="shared" si="25"/>
        <v>0.45099685857360589</v>
      </c>
      <c r="E45" s="38">
        <f t="shared" si="25"/>
        <v>0.37026870016534419</v>
      </c>
      <c r="F45" s="38">
        <f t="shared" si="25"/>
        <v>0.35663776670970915</v>
      </c>
      <c r="G45" s="38">
        <f t="shared" si="25"/>
        <v>0.31323752585559755</v>
      </c>
      <c r="H45" s="38">
        <f t="shared" si="25"/>
        <v>0.30712205454064073</v>
      </c>
      <c r="I45" s="38">
        <f t="shared" si="25"/>
        <v>0.28275166116600936</v>
      </c>
      <c r="J45" s="38">
        <f t="shared" si="25"/>
        <v>0.28877415371746928</v>
      </c>
      <c r="K45" s="38">
        <f t="shared" si="25"/>
        <v>0.3393598970218244</v>
      </c>
      <c r="L45" s="38">
        <f t="shared" si="25"/>
        <v>0.35109171363022779</v>
      </c>
      <c r="M45" s="38">
        <f t="shared" si="25"/>
        <v>0.40471704696113314</v>
      </c>
      <c r="N45" s="38">
        <f t="shared" si="25"/>
        <v>0.33937379683212121</v>
      </c>
      <c r="O45" s="38">
        <f>AVERAGE(C45:N45)</f>
        <v>0.35202512396809271</v>
      </c>
      <c r="P45" s="39">
        <f t="shared" si="11"/>
        <v>0.35202512396809271</v>
      </c>
    </row>
    <row r="46" spans="1:16">
      <c r="A46" s="40" t="s">
        <v>89</v>
      </c>
      <c r="B46" s="41" t="s">
        <v>47</v>
      </c>
      <c r="C46" s="42">
        <f t="shared" ref="C46:N46" si="26">IFERROR(C44/C27,0)</f>
        <v>0.10065840938722304</v>
      </c>
      <c r="D46" s="42">
        <f t="shared" si="26"/>
        <v>8.7789678498690835E-2</v>
      </c>
      <c r="E46" s="42">
        <f t="shared" si="26"/>
        <v>0.1996019777768244</v>
      </c>
      <c r="F46" s="42">
        <f t="shared" si="26"/>
        <v>0.242221107643533</v>
      </c>
      <c r="G46" s="42">
        <f t="shared" si="26"/>
        <v>0.30393379675079962</v>
      </c>
      <c r="H46" s="42">
        <f t="shared" si="26"/>
        <v>0.32419380031238731</v>
      </c>
      <c r="I46" s="42">
        <f t="shared" si="26"/>
        <v>0.35520164267257293</v>
      </c>
      <c r="J46" s="42">
        <f t="shared" si="26"/>
        <v>0.34457986425961035</v>
      </c>
      <c r="K46" s="42">
        <f t="shared" si="26"/>
        <v>0.27411392618961788</v>
      </c>
      <c r="L46" s="42">
        <f t="shared" si="26"/>
        <v>0.23724635107207437</v>
      </c>
      <c r="M46" s="42">
        <f t="shared" si="26"/>
        <v>0.14455947680157946</v>
      </c>
      <c r="N46" s="42">
        <f t="shared" si="26"/>
        <v>0.24155304206115166</v>
      </c>
      <c r="O46" s="42">
        <f>AVERAGE(C46:N46)</f>
        <v>0.23797108945217207</v>
      </c>
      <c r="P46" s="43">
        <f t="shared" si="11"/>
        <v>0.23797108945217207</v>
      </c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0"/>
  <sheetViews>
    <sheetView workbookViewId="0">
      <selection activeCell="E5" sqref="E5"/>
    </sheetView>
  </sheetViews>
  <sheetFormatPr baseColWidth="10" defaultColWidth="8.796875" defaultRowHeight="13.8"/>
  <cols>
    <col min="1" max="1" width="47.5" bestFit="1" customWidth="1"/>
    <col min="2" max="2" width="12" customWidth="1"/>
    <col min="3" max="14" width="6.8984375" bestFit="1" customWidth="1"/>
    <col min="15" max="15" width="7.8984375" bestFit="1" customWidth="1"/>
    <col min="16" max="16" width="10.69921875" customWidth="1"/>
  </cols>
  <sheetData>
    <row r="1" spans="1:16" ht="14.4">
      <c r="A1" s="50" t="s">
        <v>90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52" t="s">
        <v>52</v>
      </c>
      <c r="B3" s="52" t="s">
        <v>53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2" t="s">
        <v>54</v>
      </c>
      <c r="B4" s="18">
        <v>0.03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2" t="s">
        <v>55</v>
      </c>
      <c r="B5" s="18">
        <v>0.25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47" t="s">
        <v>56</v>
      </c>
      <c r="B6" s="18">
        <v>0.06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2" t="s">
        <v>57</v>
      </c>
      <c r="B7" s="19">
        <v>72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2" t="s">
        <v>58</v>
      </c>
      <c r="B8" s="19">
        <v>11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2" t="s">
        <v>59</v>
      </c>
      <c r="B9" s="19">
        <v>18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2" t="s">
        <v>60</v>
      </c>
      <c r="B10" s="19">
        <v>8.5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61</v>
      </c>
      <c r="B11" s="19">
        <v>740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62</v>
      </c>
      <c r="B12" s="19">
        <v>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2" t="s">
        <v>63</v>
      </c>
      <c r="B13" s="19">
        <v>78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2" t="s">
        <v>64</v>
      </c>
      <c r="B14" s="19">
        <v>65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47" t="s">
        <v>65</v>
      </c>
      <c r="B15" s="18">
        <v>0.1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53" t="s">
        <v>66</v>
      </c>
      <c r="B17" s="54" t="s">
        <v>29</v>
      </c>
      <c r="C17" s="54" t="s">
        <v>30</v>
      </c>
      <c r="D17" s="54" t="s">
        <v>31</v>
      </c>
      <c r="E17" s="54" t="s">
        <v>32</v>
      </c>
      <c r="F17" s="54" t="s">
        <v>33</v>
      </c>
      <c r="G17" s="54" t="s">
        <v>34</v>
      </c>
      <c r="H17" s="54" t="s">
        <v>35</v>
      </c>
      <c r="I17" s="54" t="s">
        <v>36</v>
      </c>
      <c r="J17" s="54" t="s">
        <v>37</v>
      </c>
      <c r="K17" s="54" t="s">
        <v>38</v>
      </c>
      <c r="L17" s="54" t="s">
        <v>39</v>
      </c>
      <c r="M17" s="54" t="s">
        <v>40</v>
      </c>
      <c r="N17" s="54" t="s">
        <v>41</v>
      </c>
      <c r="O17" s="54" t="s">
        <v>42</v>
      </c>
      <c r="P17" s="55" t="s">
        <v>67</v>
      </c>
    </row>
    <row r="18" spans="1:16">
      <c r="A18" s="20" t="s">
        <v>68</v>
      </c>
      <c r="B18" s="21" t="s">
        <v>50</v>
      </c>
      <c r="C18" s="22">
        <v>31</v>
      </c>
      <c r="D18" s="22">
        <v>28</v>
      </c>
      <c r="E18" s="22">
        <v>31</v>
      </c>
      <c r="F18" s="22">
        <v>30</v>
      </c>
      <c r="G18" s="22">
        <v>31</v>
      </c>
      <c r="H18" s="22">
        <v>30</v>
      </c>
      <c r="I18" s="22">
        <v>31</v>
      </c>
      <c r="J18" s="22">
        <v>31</v>
      </c>
      <c r="K18" s="22">
        <v>30</v>
      </c>
      <c r="L18" s="22">
        <v>31</v>
      </c>
      <c r="M18" s="22">
        <v>30</v>
      </c>
      <c r="N18" s="22">
        <v>31</v>
      </c>
      <c r="O18" s="23">
        <f>SUM(C18:N18)</f>
        <v>365</v>
      </c>
      <c r="P18" s="24">
        <f t="shared" ref="P18:P29" si="0">AVERAGE(C18:N18)</f>
        <v>30.416666666666668</v>
      </c>
    </row>
    <row r="19" spans="1:16">
      <c r="A19" s="20" t="s">
        <v>69</v>
      </c>
      <c r="B19" s="21" t="s">
        <v>47</v>
      </c>
      <c r="C19" s="25">
        <v>0.36</v>
      </c>
      <c r="D19" s="25">
        <v>0.38</v>
      </c>
      <c r="E19" s="25">
        <v>0.46</v>
      </c>
      <c r="F19" s="25">
        <v>0.57999999999999996</v>
      </c>
      <c r="G19" s="25">
        <v>0.7</v>
      </c>
      <c r="H19" s="25">
        <v>0.84</v>
      </c>
      <c r="I19" s="25">
        <v>0.92</v>
      </c>
      <c r="J19" s="25">
        <v>0.94</v>
      </c>
      <c r="K19" s="25">
        <v>0.78</v>
      </c>
      <c r="L19" s="25">
        <v>0.55000000000000004</v>
      </c>
      <c r="M19" s="25">
        <v>0.4</v>
      </c>
      <c r="N19" s="25">
        <v>0.42</v>
      </c>
      <c r="O19" s="26">
        <f>AVERAGE(C19:N19)</f>
        <v>0.61083333333333334</v>
      </c>
      <c r="P19" s="27">
        <f t="shared" si="0"/>
        <v>0.61083333333333334</v>
      </c>
    </row>
    <row r="20" spans="1:16">
      <c r="A20" s="20" t="s">
        <v>49</v>
      </c>
      <c r="B20" s="21" t="s">
        <v>50</v>
      </c>
      <c r="C20" s="28">
        <f t="shared" ref="C20:N20" si="1">C18*C19</f>
        <v>11.16</v>
      </c>
      <c r="D20" s="28">
        <f t="shared" si="1"/>
        <v>10.64</v>
      </c>
      <c r="E20" s="28">
        <f t="shared" si="1"/>
        <v>14.26</v>
      </c>
      <c r="F20" s="28">
        <f t="shared" si="1"/>
        <v>17.399999999999999</v>
      </c>
      <c r="G20" s="28">
        <f t="shared" si="1"/>
        <v>21.7</v>
      </c>
      <c r="H20" s="28">
        <f t="shared" si="1"/>
        <v>25.2</v>
      </c>
      <c r="I20" s="28">
        <f t="shared" si="1"/>
        <v>28.52</v>
      </c>
      <c r="J20" s="28">
        <f t="shared" si="1"/>
        <v>29.139999999999997</v>
      </c>
      <c r="K20" s="28">
        <f t="shared" si="1"/>
        <v>23.400000000000002</v>
      </c>
      <c r="L20" s="28">
        <f t="shared" si="1"/>
        <v>17.05</v>
      </c>
      <c r="M20" s="28">
        <f t="shared" si="1"/>
        <v>12</v>
      </c>
      <c r="N20" s="28">
        <f t="shared" si="1"/>
        <v>13.02</v>
      </c>
      <c r="O20" s="23">
        <f>SUM(C20:N20)</f>
        <v>223.49</v>
      </c>
      <c r="P20" s="24">
        <f t="shared" si="0"/>
        <v>18.624166666666667</v>
      </c>
    </row>
    <row r="21" spans="1:16">
      <c r="A21" s="20" t="s">
        <v>48</v>
      </c>
      <c r="B21" s="21" t="s">
        <v>44</v>
      </c>
      <c r="C21" s="29">
        <v>82</v>
      </c>
      <c r="D21" s="29">
        <v>86</v>
      </c>
      <c r="E21" s="29">
        <v>92</v>
      </c>
      <c r="F21" s="29">
        <v>110</v>
      </c>
      <c r="G21" s="29">
        <v>132</v>
      </c>
      <c r="H21" s="29">
        <v>165</v>
      </c>
      <c r="I21" s="29">
        <v>198</v>
      </c>
      <c r="J21" s="29">
        <v>205</v>
      </c>
      <c r="K21" s="29">
        <v>148</v>
      </c>
      <c r="L21" s="29">
        <v>112</v>
      </c>
      <c r="M21" s="29">
        <v>88</v>
      </c>
      <c r="N21" s="29">
        <v>96</v>
      </c>
      <c r="O21" s="30">
        <f>AVERAGE(C21:N21)</f>
        <v>126.16666666666667</v>
      </c>
      <c r="P21" s="31">
        <f t="shared" si="0"/>
        <v>126.16666666666667</v>
      </c>
    </row>
    <row r="22" spans="1:16">
      <c r="A22" s="20" t="s">
        <v>70</v>
      </c>
      <c r="B22" s="21" t="s">
        <v>44</v>
      </c>
      <c r="C22" s="29">
        <v>72</v>
      </c>
      <c r="D22" s="29">
        <v>72</v>
      </c>
      <c r="E22" s="29">
        <v>72</v>
      </c>
      <c r="F22" s="29">
        <v>72</v>
      </c>
      <c r="G22" s="29">
        <v>72</v>
      </c>
      <c r="H22" s="29">
        <v>72</v>
      </c>
      <c r="I22" s="29">
        <v>72</v>
      </c>
      <c r="J22" s="29">
        <v>72</v>
      </c>
      <c r="K22" s="29">
        <v>72</v>
      </c>
      <c r="L22" s="29">
        <v>72</v>
      </c>
      <c r="M22" s="29">
        <v>72</v>
      </c>
      <c r="N22" s="29">
        <v>72</v>
      </c>
      <c r="O22" s="30">
        <f>AVERAGE(C22:N22)</f>
        <v>72</v>
      </c>
      <c r="P22" s="31">
        <f t="shared" si="0"/>
        <v>72</v>
      </c>
    </row>
    <row r="23" spans="1:16">
      <c r="A23" s="20" t="s">
        <v>71</v>
      </c>
      <c r="B23" s="21" t="s">
        <v>50</v>
      </c>
      <c r="C23" s="22">
        <v>4.2</v>
      </c>
      <c r="D23" s="22">
        <v>4.2</v>
      </c>
      <c r="E23" s="22">
        <v>4.2</v>
      </c>
      <c r="F23" s="22">
        <v>4.2</v>
      </c>
      <c r="G23" s="22">
        <v>4.2</v>
      </c>
      <c r="H23" s="22">
        <v>4.2</v>
      </c>
      <c r="I23" s="22">
        <v>4.2</v>
      </c>
      <c r="J23" s="22">
        <v>4.2</v>
      </c>
      <c r="K23" s="22">
        <v>4.2</v>
      </c>
      <c r="L23" s="22">
        <v>4.2</v>
      </c>
      <c r="M23" s="22">
        <v>4.2</v>
      </c>
      <c r="N23" s="22">
        <v>4.2</v>
      </c>
      <c r="O23" s="23">
        <f>AVERAGE(C23:N23)</f>
        <v>4.2000000000000011</v>
      </c>
      <c r="P23" s="24">
        <f t="shared" si="0"/>
        <v>4.2000000000000011</v>
      </c>
    </row>
    <row r="24" spans="1:16">
      <c r="A24" s="20" t="s">
        <v>72</v>
      </c>
      <c r="B24" s="21" t="s">
        <v>73</v>
      </c>
      <c r="C24" s="28">
        <f t="shared" ref="C24:N24" si="2">IFERROR(C20/C23,0)</f>
        <v>2.657142857142857</v>
      </c>
      <c r="D24" s="28">
        <f t="shared" si="2"/>
        <v>2.5333333333333332</v>
      </c>
      <c r="E24" s="28">
        <f t="shared" si="2"/>
        <v>3.3952380952380952</v>
      </c>
      <c r="F24" s="28">
        <f t="shared" si="2"/>
        <v>4.1428571428571423</v>
      </c>
      <c r="G24" s="28">
        <f t="shared" si="2"/>
        <v>5.1666666666666661</v>
      </c>
      <c r="H24" s="28">
        <f t="shared" si="2"/>
        <v>6</v>
      </c>
      <c r="I24" s="28">
        <f t="shared" si="2"/>
        <v>6.7904761904761903</v>
      </c>
      <c r="J24" s="28">
        <f t="shared" si="2"/>
        <v>6.9380952380952374</v>
      </c>
      <c r="K24" s="28">
        <f t="shared" si="2"/>
        <v>5.5714285714285721</v>
      </c>
      <c r="L24" s="28">
        <f t="shared" si="2"/>
        <v>4.0595238095238093</v>
      </c>
      <c r="M24" s="28">
        <f t="shared" si="2"/>
        <v>2.8571428571428572</v>
      </c>
      <c r="N24" s="28">
        <f t="shared" si="2"/>
        <v>3.0999999999999996</v>
      </c>
      <c r="O24" s="23">
        <f t="shared" ref="O24:O29" si="3">SUM(C24:N24)</f>
        <v>53.211904761904755</v>
      </c>
      <c r="P24" s="24">
        <f t="shared" si="0"/>
        <v>4.4343253968253959</v>
      </c>
    </row>
    <row r="25" spans="1:16">
      <c r="A25" s="20" t="s">
        <v>74</v>
      </c>
      <c r="B25" s="21" t="s">
        <v>44</v>
      </c>
      <c r="C25" s="32">
        <f t="shared" ref="C25:N25" si="4">C20*C21</f>
        <v>915.12</v>
      </c>
      <c r="D25" s="32">
        <f t="shared" si="4"/>
        <v>915.04000000000008</v>
      </c>
      <c r="E25" s="32">
        <f t="shared" si="4"/>
        <v>1311.92</v>
      </c>
      <c r="F25" s="32">
        <f t="shared" si="4"/>
        <v>1913.9999999999998</v>
      </c>
      <c r="G25" s="32">
        <f t="shared" si="4"/>
        <v>2864.4</v>
      </c>
      <c r="H25" s="32">
        <f t="shared" si="4"/>
        <v>4158</v>
      </c>
      <c r="I25" s="32">
        <f t="shared" si="4"/>
        <v>5646.96</v>
      </c>
      <c r="J25" s="32">
        <f t="shared" si="4"/>
        <v>5973.7</v>
      </c>
      <c r="K25" s="32">
        <f t="shared" si="4"/>
        <v>3463.2000000000003</v>
      </c>
      <c r="L25" s="32">
        <f t="shared" si="4"/>
        <v>1909.6000000000001</v>
      </c>
      <c r="M25" s="32">
        <f t="shared" si="4"/>
        <v>1056</v>
      </c>
      <c r="N25" s="32">
        <f t="shared" si="4"/>
        <v>1249.92</v>
      </c>
      <c r="O25" s="30">
        <f t="shared" si="3"/>
        <v>31377.86</v>
      </c>
      <c r="P25" s="31">
        <f t="shared" si="0"/>
        <v>2614.8216666666667</v>
      </c>
    </row>
    <row r="26" spans="1:16">
      <c r="A26" s="20" t="s">
        <v>75</v>
      </c>
      <c r="B26" s="21" t="s">
        <v>44</v>
      </c>
      <c r="C26" s="32">
        <f t="shared" ref="C26:N26" si="5">C24*C22</f>
        <v>191.31428571428572</v>
      </c>
      <c r="D26" s="32">
        <f t="shared" si="5"/>
        <v>182.39999999999998</v>
      </c>
      <c r="E26" s="32">
        <f t="shared" si="5"/>
        <v>244.45714285714286</v>
      </c>
      <c r="F26" s="32">
        <f t="shared" si="5"/>
        <v>298.28571428571422</v>
      </c>
      <c r="G26" s="32">
        <f t="shared" si="5"/>
        <v>371.99999999999994</v>
      </c>
      <c r="H26" s="32">
        <f t="shared" si="5"/>
        <v>432</v>
      </c>
      <c r="I26" s="32">
        <f t="shared" si="5"/>
        <v>488.91428571428571</v>
      </c>
      <c r="J26" s="32">
        <f t="shared" si="5"/>
        <v>499.54285714285709</v>
      </c>
      <c r="K26" s="32">
        <f t="shared" si="5"/>
        <v>401.14285714285717</v>
      </c>
      <c r="L26" s="32">
        <f t="shared" si="5"/>
        <v>292.28571428571428</v>
      </c>
      <c r="M26" s="32">
        <f t="shared" si="5"/>
        <v>205.71428571428572</v>
      </c>
      <c r="N26" s="32">
        <f t="shared" si="5"/>
        <v>223.2</v>
      </c>
      <c r="O26" s="30">
        <f t="shared" si="3"/>
        <v>3831.2571428571428</v>
      </c>
      <c r="P26" s="31">
        <f t="shared" si="0"/>
        <v>319.27142857142854</v>
      </c>
    </row>
    <row r="27" spans="1:16">
      <c r="A27" s="20" t="s">
        <v>14</v>
      </c>
      <c r="B27" s="21" t="s">
        <v>44</v>
      </c>
      <c r="C27" s="32">
        <f t="shared" ref="C27:N27" si="6">C25+C26</f>
        <v>1106.4342857142858</v>
      </c>
      <c r="D27" s="32">
        <f t="shared" si="6"/>
        <v>1097.44</v>
      </c>
      <c r="E27" s="32">
        <f t="shared" si="6"/>
        <v>1556.3771428571429</v>
      </c>
      <c r="F27" s="32">
        <f t="shared" si="6"/>
        <v>2212.2857142857138</v>
      </c>
      <c r="G27" s="32">
        <f t="shared" si="6"/>
        <v>3236.4</v>
      </c>
      <c r="H27" s="32">
        <f t="shared" si="6"/>
        <v>4590</v>
      </c>
      <c r="I27" s="32">
        <f t="shared" si="6"/>
        <v>6135.8742857142861</v>
      </c>
      <c r="J27" s="32">
        <f t="shared" si="6"/>
        <v>6473.2428571428572</v>
      </c>
      <c r="K27" s="32">
        <f t="shared" si="6"/>
        <v>3864.3428571428576</v>
      </c>
      <c r="L27" s="32">
        <f t="shared" si="6"/>
        <v>2201.8857142857146</v>
      </c>
      <c r="M27" s="32">
        <f t="shared" si="6"/>
        <v>1261.7142857142858</v>
      </c>
      <c r="N27" s="32">
        <f t="shared" si="6"/>
        <v>1473.1200000000001</v>
      </c>
      <c r="O27" s="30">
        <f t="shared" si="3"/>
        <v>35209.117142857147</v>
      </c>
      <c r="P27" s="31">
        <f t="shared" si="0"/>
        <v>2934.0930952380954</v>
      </c>
    </row>
    <row r="28" spans="1:16">
      <c r="A28" s="20" t="s">
        <v>54</v>
      </c>
      <c r="B28" s="21" t="s">
        <v>44</v>
      </c>
      <c r="C28" s="32">
        <f t="shared" ref="C28:N28" si="7">-C27*$B$4</f>
        <v>-33.19302857142857</v>
      </c>
      <c r="D28" s="32">
        <f t="shared" si="7"/>
        <v>-32.923200000000001</v>
      </c>
      <c r="E28" s="32">
        <f t="shared" si="7"/>
        <v>-46.691314285714284</v>
      </c>
      <c r="F28" s="32">
        <f t="shared" si="7"/>
        <v>-66.368571428571414</v>
      </c>
      <c r="G28" s="32">
        <f t="shared" si="7"/>
        <v>-97.091999999999999</v>
      </c>
      <c r="H28" s="32">
        <f t="shared" si="7"/>
        <v>-137.69999999999999</v>
      </c>
      <c r="I28" s="32">
        <f t="shared" si="7"/>
        <v>-184.07622857142857</v>
      </c>
      <c r="J28" s="32">
        <f t="shared" si="7"/>
        <v>-194.1972857142857</v>
      </c>
      <c r="K28" s="32">
        <f t="shared" si="7"/>
        <v>-115.93028571428573</v>
      </c>
      <c r="L28" s="32">
        <f t="shared" si="7"/>
        <v>-66.056571428571431</v>
      </c>
      <c r="M28" s="32">
        <f t="shared" si="7"/>
        <v>-37.851428571428571</v>
      </c>
      <c r="N28" s="32">
        <f t="shared" si="7"/>
        <v>-44.193600000000004</v>
      </c>
      <c r="O28" s="30">
        <f t="shared" si="3"/>
        <v>-1056.2735142857143</v>
      </c>
      <c r="P28" s="31">
        <f t="shared" si="0"/>
        <v>-88.022792857142861</v>
      </c>
    </row>
    <row r="29" spans="1:16">
      <c r="A29" s="20" t="s">
        <v>76</v>
      </c>
      <c r="B29" s="21" t="s">
        <v>44</v>
      </c>
      <c r="C29" s="32">
        <f t="shared" ref="C29:N29" si="8">C27+C28</f>
        <v>1073.2412571428572</v>
      </c>
      <c r="D29" s="32">
        <f t="shared" si="8"/>
        <v>1064.5168000000001</v>
      </c>
      <c r="E29" s="32">
        <f t="shared" si="8"/>
        <v>1509.6858285714286</v>
      </c>
      <c r="F29" s="32">
        <f t="shared" si="8"/>
        <v>2145.9171428571422</v>
      </c>
      <c r="G29" s="32">
        <f t="shared" si="8"/>
        <v>3139.308</v>
      </c>
      <c r="H29" s="32">
        <f t="shared" si="8"/>
        <v>4452.3</v>
      </c>
      <c r="I29" s="32">
        <f t="shared" si="8"/>
        <v>5951.7980571428579</v>
      </c>
      <c r="J29" s="32">
        <f t="shared" si="8"/>
        <v>6279.0455714285717</v>
      </c>
      <c r="K29" s="32">
        <f t="shared" si="8"/>
        <v>3748.4125714285719</v>
      </c>
      <c r="L29" s="32">
        <f t="shared" si="8"/>
        <v>2135.8291428571433</v>
      </c>
      <c r="M29" s="32">
        <f t="shared" si="8"/>
        <v>1223.8628571428571</v>
      </c>
      <c r="N29" s="32">
        <f t="shared" si="8"/>
        <v>1428.9264000000001</v>
      </c>
      <c r="O29" s="30">
        <f t="shared" si="3"/>
        <v>34152.843628571427</v>
      </c>
      <c r="P29" s="31">
        <f t="shared" si="0"/>
        <v>2846.0703023809524</v>
      </c>
    </row>
    <row r="30" spans="1:16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3"/>
      <c r="P30" s="34"/>
    </row>
    <row r="31" spans="1:16">
      <c r="A31" s="20" t="s">
        <v>77</v>
      </c>
      <c r="B31" s="21" t="s">
        <v>44</v>
      </c>
      <c r="C31" s="32">
        <f t="shared" ref="C31:N31" si="9">C24*$B$7</f>
        <v>191.31428571428572</v>
      </c>
      <c r="D31" s="32">
        <f t="shared" si="9"/>
        <v>182.39999999999998</v>
      </c>
      <c r="E31" s="32">
        <f t="shared" si="9"/>
        <v>244.45714285714286</v>
      </c>
      <c r="F31" s="32">
        <f t="shared" si="9"/>
        <v>298.28571428571422</v>
      </c>
      <c r="G31" s="32">
        <f t="shared" si="9"/>
        <v>371.99999999999994</v>
      </c>
      <c r="H31" s="32">
        <f t="shared" si="9"/>
        <v>432</v>
      </c>
      <c r="I31" s="32">
        <f t="shared" si="9"/>
        <v>488.91428571428571</v>
      </c>
      <c r="J31" s="32">
        <f t="shared" si="9"/>
        <v>499.54285714285709</v>
      </c>
      <c r="K31" s="32">
        <f t="shared" si="9"/>
        <v>401.14285714285717</v>
      </c>
      <c r="L31" s="32">
        <f t="shared" si="9"/>
        <v>292.28571428571428</v>
      </c>
      <c r="M31" s="32">
        <f t="shared" si="9"/>
        <v>205.71428571428572</v>
      </c>
      <c r="N31" s="32">
        <f t="shared" si="9"/>
        <v>223.2</v>
      </c>
      <c r="O31" s="30">
        <f t="shared" ref="O31:O44" si="10">SUM(C31:N31)</f>
        <v>3831.2571428571428</v>
      </c>
      <c r="P31" s="31">
        <f t="shared" ref="P31:P46" si="11">AVERAGE(C31:N31)</f>
        <v>319.27142857142854</v>
      </c>
    </row>
    <row r="32" spans="1:16">
      <c r="A32" s="20" t="s">
        <v>78</v>
      </c>
      <c r="B32" s="21" t="s">
        <v>44</v>
      </c>
      <c r="C32" s="32">
        <f t="shared" ref="C32:N32" si="12">C24*$B$8</f>
        <v>29.228571428571428</v>
      </c>
      <c r="D32" s="32">
        <f t="shared" si="12"/>
        <v>27.866666666666667</v>
      </c>
      <c r="E32" s="32">
        <f t="shared" si="12"/>
        <v>37.347619047619048</v>
      </c>
      <c r="F32" s="32">
        <f t="shared" si="12"/>
        <v>45.571428571428569</v>
      </c>
      <c r="G32" s="32">
        <f t="shared" si="12"/>
        <v>56.833333333333329</v>
      </c>
      <c r="H32" s="32">
        <f t="shared" si="12"/>
        <v>66</v>
      </c>
      <c r="I32" s="32">
        <f t="shared" si="12"/>
        <v>74.695238095238096</v>
      </c>
      <c r="J32" s="32">
        <f t="shared" si="12"/>
        <v>76.319047619047609</v>
      </c>
      <c r="K32" s="32">
        <f t="shared" si="12"/>
        <v>61.285714285714292</v>
      </c>
      <c r="L32" s="32">
        <f t="shared" si="12"/>
        <v>44.654761904761905</v>
      </c>
      <c r="M32" s="32">
        <f t="shared" si="12"/>
        <v>31.428571428571431</v>
      </c>
      <c r="N32" s="32">
        <f t="shared" si="12"/>
        <v>34.099999999999994</v>
      </c>
      <c r="O32" s="30">
        <f t="shared" si="10"/>
        <v>585.33095238095234</v>
      </c>
      <c r="P32" s="31">
        <f t="shared" si="11"/>
        <v>48.777579365079362</v>
      </c>
    </row>
    <row r="33" spans="1:16">
      <c r="A33" s="20" t="s">
        <v>79</v>
      </c>
      <c r="B33" s="21" t="s">
        <v>44</v>
      </c>
      <c r="C33" s="32">
        <f t="shared" ref="C33:N33" si="13">C24*$B$9</f>
        <v>47.828571428571429</v>
      </c>
      <c r="D33" s="32">
        <f t="shared" si="13"/>
        <v>45.599999999999994</v>
      </c>
      <c r="E33" s="32">
        <f t="shared" si="13"/>
        <v>61.114285714285714</v>
      </c>
      <c r="F33" s="32">
        <f t="shared" si="13"/>
        <v>74.571428571428555</v>
      </c>
      <c r="G33" s="32">
        <f t="shared" si="13"/>
        <v>92.999999999999986</v>
      </c>
      <c r="H33" s="32">
        <f t="shared" si="13"/>
        <v>108</v>
      </c>
      <c r="I33" s="32">
        <f t="shared" si="13"/>
        <v>122.22857142857143</v>
      </c>
      <c r="J33" s="32">
        <f t="shared" si="13"/>
        <v>124.88571428571427</v>
      </c>
      <c r="K33" s="32">
        <f t="shared" si="13"/>
        <v>100.28571428571429</v>
      </c>
      <c r="L33" s="32">
        <f t="shared" si="13"/>
        <v>73.071428571428569</v>
      </c>
      <c r="M33" s="32">
        <f t="shared" si="13"/>
        <v>51.428571428571431</v>
      </c>
      <c r="N33" s="32">
        <f t="shared" si="13"/>
        <v>55.8</v>
      </c>
      <c r="O33" s="30">
        <f t="shared" si="10"/>
        <v>957.81428571428569</v>
      </c>
      <c r="P33" s="31">
        <f t="shared" si="11"/>
        <v>79.817857142857136</v>
      </c>
    </row>
    <row r="34" spans="1:16">
      <c r="A34" s="20" t="s">
        <v>80</v>
      </c>
      <c r="B34" s="21" t="s">
        <v>44</v>
      </c>
      <c r="C34" s="32">
        <f t="shared" ref="C34:N34" si="14">C20*$B$10</f>
        <v>94.86</v>
      </c>
      <c r="D34" s="32">
        <f t="shared" si="14"/>
        <v>90.44</v>
      </c>
      <c r="E34" s="32">
        <f t="shared" si="14"/>
        <v>121.21</v>
      </c>
      <c r="F34" s="32">
        <f t="shared" si="14"/>
        <v>147.89999999999998</v>
      </c>
      <c r="G34" s="32">
        <f t="shared" si="14"/>
        <v>184.45</v>
      </c>
      <c r="H34" s="32">
        <f t="shared" si="14"/>
        <v>214.2</v>
      </c>
      <c r="I34" s="32">
        <f t="shared" si="14"/>
        <v>242.42</v>
      </c>
      <c r="J34" s="32">
        <f t="shared" si="14"/>
        <v>247.68999999999997</v>
      </c>
      <c r="K34" s="32">
        <f t="shared" si="14"/>
        <v>198.9</v>
      </c>
      <c r="L34" s="32">
        <f t="shared" si="14"/>
        <v>144.92500000000001</v>
      </c>
      <c r="M34" s="32">
        <f t="shared" si="14"/>
        <v>102</v>
      </c>
      <c r="N34" s="32">
        <f t="shared" si="14"/>
        <v>110.67</v>
      </c>
      <c r="O34" s="30">
        <f t="shared" si="10"/>
        <v>1899.6650000000002</v>
      </c>
      <c r="P34" s="31">
        <f t="shared" si="11"/>
        <v>158.30541666666667</v>
      </c>
    </row>
    <row r="35" spans="1:16">
      <c r="A35" s="20" t="s">
        <v>81</v>
      </c>
      <c r="B35" s="21" t="s">
        <v>44</v>
      </c>
      <c r="C35" s="32">
        <f t="shared" ref="C35:N35" si="15">$B$11</f>
        <v>740</v>
      </c>
      <c r="D35" s="32">
        <f t="shared" si="15"/>
        <v>740</v>
      </c>
      <c r="E35" s="32">
        <f t="shared" si="15"/>
        <v>740</v>
      </c>
      <c r="F35" s="32">
        <f t="shared" si="15"/>
        <v>740</v>
      </c>
      <c r="G35" s="32">
        <f t="shared" si="15"/>
        <v>740</v>
      </c>
      <c r="H35" s="32">
        <f t="shared" si="15"/>
        <v>740</v>
      </c>
      <c r="I35" s="32">
        <f t="shared" si="15"/>
        <v>740</v>
      </c>
      <c r="J35" s="32">
        <f t="shared" si="15"/>
        <v>740</v>
      </c>
      <c r="K35" s="32">
        <f t="shared" si="15"/>
        <v>740</v>
      </c>
      <c r="L35" s="32">
        <f t="shared" si="15"/>
        <v>740</v>
      </c>
      <c r="M35" s="32">
        <f t="shared" si="15"/>
        <v>740</v>
      </c>
      <c r="N35" s="32">
        <f t="shared" si="15"/>
        <v>740</v>
      </c>
      <c r="O35" s="30">
        <f t="shared" si="10"/>
        <v>8880</v>
      </c>
      <c r="P35" s="31">
        <f t="shared" si="11"/>
        <v>740</v>
      </c>
    </row>
    <row r="36" spans="1:16">
      <c r="A36" s="20" t="s">
        <v>82</v>
      </c>
      <c r="B36" s="21" t="s">
        <v>44</v>
      </c>
      <c r="C36" s="32">
        <f t="shared" ref="C36:N36" si="16">$B$12</f>
        <v>45</v>
      </c>
      <c r="D36" s="32">
        <f t="shared" si="16"/>
        <v>45</v>
      </c>
      <c r="E36" s="32">
        <f t="shared" si="16"/>
        <v>45</v>
      </c>
      <c r="F36" s="32">
        <f t="shared" si="16"/>
        <v>45</v>
      </c>
      <c r="G36" s="32">
        <f t="shared" si="16"/>
        <v>45</v>
      </c>
      <c r="H36" s="32">
        <f t="shared" si="16"/>
        <v>45</v>
      </c>
      <c r="I36" s="32">
        <f t="shared" si="16"/>
        <v>45</v>
      </c>
      <c r="J36" s="32">
        <f t="shared" si="16"/>
        <v>45</v>
      </c>
      <c r="K36" s="32">
        <f t="shared" si="16"/>
        <v>45</v>
      </c>
      <c r="L36" s="32">
        <f t="shared" si="16"/>
        <v>45</v>
      </c>
      <c r="M36" s="32">
        <f t="shared" si="16"/>
        <v>45</v>
      </c>
      <c r="N36" s="32">
        <f t="shared" si="16"/>
        <v>45</v>
      </c>
      <c r="O36" s="30">
        <f t="shared" si="10"/>
        <v>540</v>
      </c>
      <c r="P36" s="31">
        <f t="shared" si="11"/>
        <v>45</v>
      </c>
    </row>
    <row r="37" spans="1:16">
      <c r="A37" s="20" t="s">
        <v>83</v>
      </c>
      <c r="B37" s="21" t="s">
        <v>44</v>
      </c>
      <c r="C37" s="32">
        <f t="shared" ref="C37:N37" si="17">$B$13</f>
        <v>78</v>
      </c>
      <c r="D37" s="32">
        <f t="shared" si="17"/>
        <v>78</v>
      </c>
      <c r="E37" s="32">
        <f t="shared" si="17"/>
        <v>78</v>
      </c>
      <c r="F37" s="32">
        <f t="shared" si="17"/>
        <v>78</v>
      </c>
      <c r="G37" s="32">
        <f t="shared" si="17"/>
        <v>78</v>
      </c>
      <c r="H37" s="32">
        <f t="shared" si="17"/>
        <v>78</v>
      </c>
      <c r="I37" s="32">
        <f t="shared" si="17"/>
        <v>78</v>
      </c>
      <c r="J37" s="32">
        <f t="shared" si="17"/>
        <v>78</v>
      </c>
      <c r="K37" s="32">
        <f t="shared" si="17"/>
        <v>78</v>
      </c>
      <c r="L37" s="32">
        <f t="shared" si="17"/>
        <v>78</v>
      </c>
      <c r="M37" s="32">
        <f t="shared" si="17"/>
        <v>78</v>
      </c>
      <c r="N37" s="32">
        <f t="shared" si="17"/>
        <v>78</v>
      </c>
      <c r="O37" s="30">
        <f t="shared" si="10"/>
        <v>936</v>
      </c>
      <c r="P37" s="31">
        <f t="shared" si="11"/>
        <v>78</v>
      </c>
    </row>
    <row r="38" spans="1:16">
      <c r="A38" s="20" t="s">
        <v>84</v>
      </c>
      <c r="B38" s="21" t="s">
        <v>44</v>
      </c>
      <c r="C38" s="32">
        <f t="shared" ref="C38:N38" si="18">$B$14</f>
        <v>65</v>
      </c>
      <c r="D38" s="32">
        <f t="shared" si="18"/>
        <v>65</v>
      </c>
      <c r="E38" s="32">
        <f t="shared" si="18"/>
        <v>65</v>
      </c>
      <c r="F38" s="32">
        <f t="shared" si="18"/>
        <v>65</v>
      </c>
      <c r="G38" s="32">
        <f t="shared" si="18"/>
        <v>65</v>
      </c>
      <c r="H38" s="32">
        <f t="shared" si="18"/>
        <v>65</v>
      </c>
      <c r="I38" s="32">
        <f t="shared" si="18"/>
        <v>65</v>
      </c>
      <c r="J38" s="32">
        <f t="shared" si="18"/>
        <v>65</v>
      </c>
      <c r="K38" s="32">
        <f t="shared" si="18"/>
        <v>65</v>
      </c>
      <c r="L38" s="32">
        <f t="shared" si="18"/>
        <v>65</v>
      </c>
      <c r="M38" s="32">
        <f t="shared" si="18"/>
        <v>65</v>
      </c>
      <c r="N38" s="32">
        <f t="shared" si="18"/>
        <v>65</v>
      </c>
      <c r="O38" s="30">
        <f t="shared" si="10"/>
        <v>780</v>
      </c>
      <c r="P38" s="31">
        <f t="shared" si="11"/>
        <v>65</v>
      </c>
    </row>
    <row r="39" spans="1:16">
      <c r="A39" s="20" t="s">
        <v>85</v>
      </c>
      <c r="B39" s="21" t="s">
        <v>44</v>
      </c>
      <c r="C39" s="32">
        <f t="shared" ref="C39:N39" si="19">C25*$B$6</f>
        <v>54.907199999999996</v>
      </c>
      <c r="D39" s="32">
        <f t="shared" si="19"/>
        <v>54.9024</v>
      </c>
      <c r="E39" s="32">
        <f t="shared" si="19"/>
        <v>78.715199999999996</v>
      </c>
      <c r="F39" s="32">
        <f t="shared" si="19"/>
        <v>114.83999999999999</v>
      </c>
      <c r="G39" s="32">
        <f t="shared" si="19"/>
        <v>171.864</v>
      </c>
      <c r="H39" s="32">
        <f t="shared" si="19"/>
        <v>249.48</v>
      </c>
      <c r="I39" s="32">
        <f t="shared" si="19"/>
        <v>338.81759999999997</v>
      </c>
      <c r="J39" s="32">
        <f t="shared" si="19"/>
        <v>358.42199999999997</v>
      </c>
      <c r="K39" s="32">
        <f t="shared" si="19"/>
        <v>207.792</v>
      </c>
      <c r="L39" s="32">
        <f t="shared" si="19"/>
        <v>114.57600000000001</v>
      </c>
      <c r="M39" s="32">
        <f t="shared" si="19"/>
        <v>63.36</v>
      </c>
      <c r="N39" s="32">
        <f t="shared" si="19"/>
        <v>74.995199999999997</v>
      </c>
      <c r="O39" s="30">
        <f t="shared" si="10"/>
        <v>1882.6715999999999</v>
      </c>
      <c r="P39" s="31">
        <f t="shared" si="11"/>
        <v>156.88929999999999</v>
      </c>
    </row>
    <row r="40" spans="1:16">
      <c r="A40" s="20" t="s">
        <v>86</v>
      </c>
      <c r="B40" s="21" t="s">
        <v>44</v>
      </c>
      <c r="C40" s="32">
        <f t="shared" ref="C40:N40" si="20">C25*$B$15</f>
        <v>91.512</v>
      </c>
      <c r="D40" s="32">
        <f t="shared" si="20"/>
        <v>91.504000000000019</v>
      </c>
      <c r="E40" s="32">
        <f t="shared" si="20"/>
        <v>131.19200000000001</v>
      </c>
      <c r="F40" s="32">
        <f t="shared" si="20"/>
        <v>191.39999999999998</v>
      </c>
      <c r="G40" s="32">
        <f t="shared" si="20"/>
        <v>286.44</v>
      </c>
      <c r="H40" s="32">
        <f t="shared" si="20"/>
        <v>415.8</v>
      </c>
      <c r="I40" s="32">
        <f t="shared" si="20"/>
        <v>564.69600000000003</v>
      </c>
      <c r="J40" s="32">
        <f t="shared" si="20"/>
        <v>597.37</v>
      </c>
      <c r="K40" s="32">
        <f t="shared" si="20"/>
        <v>346.32000000000005</v>
      </c>
      <c r="L40" s="32">
        <f t="shared" si="20"/>
        <v>190.96000000000004</v>
      </c>
      <c r="M40" s="32">
        <f t="shared" si="20"/>
        <v>105.60000000000001</v>
      </c>
      <c r="N40" s="32">
        <f t="shared" si="20"/>
        <v>124.99200000000002</v>
      </c>
      <c r="O40" s="30">
        <f t="shared" si="10"/>
        <v>3137.7860000000001</v>
      </c>
      <c r="P40" s="31">
        <f t="shared" si="11"/>
        <v>261.48216666666667</v>
      </c>
    </row>
    <row r="41" spans="1:16">
      <c r="A41" s="35" t="s">
        <v>16</v>
      </c>
      <c r="B41" s="33" t="s">
        <v>44</v>
      </c>
      <c r="C41" s="30">
        <f t="shared" ref="C41:N41" si="21">SUM(C31:C40)</f>
        <v>1437.6506285714286</v>
      </c>
      <c r="D41" s="30">
        <f t="shared" si="21"/>
        <v>1420.7130666666667</v>
      </c>
      <c r="E41" s="30">
        <f t="shared" si="21"/>
        <v>1602.0362476190476</v>
      </c>
      <c r="F41" s="30">
        <f t="shared" si="21"/>
        <v>1800.568571428571</v>
      </c>
      <c r="G41" s="30">
        <f t="shared" si="21"/>
        <v>2092.5873333333334</v>
      </c>
      <c r="H41" s="30">
        <f t="shared" si="21"/>
        <v>2413.48</v>
      </c>
      <c r="I41" s="30">
        <f t="shared" si="21"/>
        <v>2759.7716952380952</v>
      </c>
      <c r="J41" s="30">
        <f t="shared" si="21"/>
        <v>2832.2296190476186</v>
      </c>
      <c r="K41" s="30">
        <f t="shared" si="21"/>
        <v>2243.726285714286</v>
      </c>
      <c r="L41" s="30">
        <f t="shared" si="21"/>
        <v>1788.4729047619048</v>
      </c>
      <c r="M41" s="30">
        <f t="shared" si="21"/>
        <v>1487.5314285714285</v>
      </c>
      <c r="N41" s="30">
        <f t="shared" si="21"/>
        <v>1551.7572</v>
      </c>
      <c r="O41" s="30">
        <f t="shared" si="10"/>
        <v>23430.524980952381</v>
      </c>
      <c r="P41" s="31">
        <f t="shared" si="11"/>
        <v>1952.5437484126985</v>
      </c>
    </row>
    <row r="42" spans="1:16">
      <c r="A42" s="35" t="s">
        <v>17</v>
      </c>
      <c r="B42" s="33" t="s">
        <v>44</v>
      </c>
      <c r="C42" s="30">
        <f t="shared" ref="C42:N42" si="22">C29-C41</f>
        <v>-364.40937142857138</v>
      </c>
      <c r="D42" s="30">
        <f t="shared" si="22"/>
        <v>-356.19626666666659</v>
      </c>
      <c r="E42" s="30">
        <f t="shared" si="22"/>
        <v>-92.350419047618971</v>
      </c>
      <c r="F42" s="30">
        <f t="shared" si="22"/>
        <v>345.34857142857118</v>
      </c>
      <c r="G42" s="30">
        <f t="shared" si="22"/>
        <v>1046.7206666666666</v>
      </c>
      <c r="H42" s="30">
        <f t="shared" si="22"/>
        <v>2038.8200000000002</v>
      </c>
      <c r="I42" s="30">
        <f t="shared" si="22"/>
        <v>3192.0263619047628</v>
      </c>
      <c r="J42" s="30">
        <f t="shared" si="22"/>
        <v>3446.8159523809531</v>
      </c>
      <c r="K42" s="30">
        <f t="shared" si="22"/>
        <v>1504.686285714286</v>
      </c>
      <c r="L42" s="30">
        <f t="shared" si="22"/>
        <v>347.3562380952385</v>
      </c>
      <c r="M42" s="30">
        <f t="shared" si="22"/>
        <v>-263.66857142857134</v>
      </c>
      <c r="N42" s="30">
        <f t="shared" si="22"/>
        <v>-122.83079999999995</v>
      </c>
      <c r="O42" s="30">
        <f t="shared" si="10"/>
        <v>10722.318647619049</v>
      </c>
      <c r="P42" s="31">
        <f t="shared" si="11"/>
        <v>893.52655396825412</v>
      </c>
    </row>
    <row r="43" spans="1:16">
      <c r="A43" s="35" t="s">
        <v>87</v>
      </c>
      <c r="B43" s="33" t="s">
        <v>44</v>
      </c>
      <c r="C43" s="30">
        <f t="shared" ref="C43:N43" si="23">-MAX(0,C42)*$B$5</f>
        <v>0</v>
      </c>
      <c r="D43" s="30">
        <f t="shared" si="23"/>
        <v>0</v>
      </c>
      <c r="E43" s="30">
        <f t="shared" si="23"/>
        <v>0</v>
      </c>
      <c r="F43" s="30">
        <f t="shared" si="23"/>
        <v>-86.337142857142794</v>
      </c>
      <c r="G43" s="30">
        <f t="shared" si="23"/>
        <v>-261.68016666666665</v>
      </c>
      <c r="H43" s="30">
        <f t="shared" si="23"/>
        <v>-509.70500000000004</v>
      </c>
      <c r="I43" s="30">
        <f t="shared" si="23"/>
        <v>-798.00659047619069</v>
      </c>
      <c r="J43" s="30">
        <f t="shared" si="23"/>
        <v>-861.70398809523829</v>
      </c>
      <c r="K43" s="30">
        <f t="shared" si="23"/>
        <v>-376.1715714285715</v>
      </c>
      <c r="L43" s="30">
        <f t="shared" si="23"/>
        <v>-86.839059523809624</v>
      </c>
      <c r="M43" s="30">
        <f t="shared" si="23"/>
        <v>0</v>
      </c>
      <c r="N43" s="30">
        <f t="shared" si="23"/>
        <v>0</v>
      </c>
      <c r="O43" s="30">
        <f t="shared" si="10"/>
        <v>-2980.4435190476197</v>
      </c>
      <c r="P43" s="31">
        <f t="shared" si="11"/>
        <v>-248.3702932539683</v>
      </c>
    </row>
    <row r="44" spans="1:16">
      <c r="A44" s="35" t="s">
        <v>18</v>
      </c>
      <c r="B44" s="33" t="s">
        <v>44</v>
      </c>
      <c r="C44" s="30">
        <f t="shared" ref="C44:N44" si="24">C42+C43</f>
        <v>-364.40937142857138</v>
      </c>
      <c r="D44" s="30">
        <f t="shared" si="24"/>
        <v>-356.19626666666659</v>
      </c>
      <c r="E44" s="30">
        <f t="shared" si="24"/>
        <v>-92.350419047618971</v>
      </c>
      <c r="F44" s="30">
        <f t="shared" si="24"/>
        <v>259.01142857142838</v>
      </c>
      <c r="G44" s="30">
        <f t="shared" si="24"/>
        <v>785.04049999999995</v>
      </c>
      <c r="H44" s="30">
        <f t="shared" si="24"/>
        <v>1529.1150000000002</v>
      </c>
      <c r="I44" s="30">
        <f t="shared" si="24"/>
        <v>2394.0197714285723</v>
      </c>
      <c r="J44" s="30">
        <f t="shared" si="24"/>
        <v>2585.1119642857147</v>
      </c>
      <c r="K44" s="30">
        <f t="shared" si="24"/>
        <v>1128.5147142857145</v>
      </c>
      <c r="L44" s="30">
        <f t="shared" si="24"/>
        <v>260.51717857142887</v>
      </c>
      <c r="M44" s="30">
        <f t="shared" si="24"/>
        <v>-263.66857142857134</v>
      </c>
      <c r="N44" s="30">
        <f t="shared" si="24"/>
        <v>-122.83079999999995</v>
      </c>
      <c r="O44" s="30">
        <f t="shared" si="10"/>
        <v>7741.8751285714316</v>
      </c>
      <c r="P44" s="31">
        <f t="shared" si="11"/>
        <v>645.15626071428596</v>
      </c>
    </row>
    <row r="45" spans="1:16">
      <c r="A45" s="36" t="s">
        <v>88</v>
      </c>
      <c r="B45" s="37" t="s">
        <v>47</v>
      </c>
      <c r="C45" s="38">
        <f t="shared" ref="C45:N45" si="25">IFERROR(SUM(C35:C38)/(C18*(C21*(1-$B$4)-$B$10-$B$6*C21)),0)</f>
        <v>0.45274476513865314</v>
      </c>
      <c r="D45" s="38">
        <f t="shared" si="25"/>
        <v>0.47509829619921357</v>
      </c>
      <c r="E45" s="38">
        <f t="shared" si="25"/>
        <v>0.39797239924179395</v>
      </c>
      <c r="F45" s="38">
        <f t="shared" si="25"/>
        <v>0.33770014556040751</v>
      </c>
      <c r="G45" s="38">
        <f t="shared" si="25"/>
        <v>0.26819103987607729</v>
      </c>
      <c r="H45" s="38">
        <f t="shared" si="25"/>
        <v>0.21837863278032715</v>
      </c>
      <c r="I45" s="38">
        <f t="shared" si="25"/>
        <v>0.17436791630340018</v>
      </c>
      <c r="J45" s="38">
        <f t="shared" si="25"/>
        <v>0.16812964825031029</v>
      </c>
      <c r="K45" s="38">
        <f t="shared" si="25"/>
        <v>0.24515242774871876</v>
      </c>
      <c r="L45" s="38">
        <f t="shared" si="25"/>
        <v>0.32043977596839801</v>
      </c>
      <c r="M45" s="38">
        <f t="shared" si="25"/>
        <v>0.43215050759057461</v>
      </c>
      <c r="N45" s="38">
        <f t="shared" si="25"/>
        <v>0.3796028895633749</v>
      </c>
      <c r="O45" s="38">
        <f>AVERAGE(C45:N45)</f>
        <v>0.32249403701843743</v>
      </c>
      <c r="P45" s="39">
        <f t="shared" si="11"/>
        <v>0.32249403701843743</v>
      </c>
    </row>
    <row r="46" spans="1:16">
      <c r="A46" s="40" t="s">
        <v>89</v>
      </c>
      <c r="B46" s="41" t="s">
        <v>47</v>
      </c>
      <c r="C46" s="42">
        <f t="shared" ref="C46:N46" si="26">IFERROR(C44/C27,0)</f>
        <v>-0.32935473541776406</v>
      </c>
      <c r="D46" s="42">
        <f t="shared" si="26"/>
        <v>-0.32457015113962184</v>
      </c>
      <c r="E46" s="42">
        <f t="shared" si="26"/>
        <v>-5.933678701942724E-2</v>
      </c>
      <c r="F46" s="42">
        <f t="shared" si="26"/>
        <v>0.11707865168539321</v>
      </c>
      <c r="G46" s="42">
        <f t="shared" si="26"/>
        <v>0.24256596835990604</v>
      </c>
      <c r="H46" s="42">
        <f t="shared" si="26"/>
        <v>0.33314052287581702</v>
      </c>
      <c r="I46" s="42">
        <f t="shared" si="26"/>
        <v>0.39016766966728705</v>
      </c>
      <c r="J46" s="42">
        <f t="shared" si="26"/>
        <v>0.39935346492263762</v>
      </c>
      <c r="K46" s="42">
        <f t="shared" si="26"/>
        <v>0.29203276106822823</v>
      </c>
      <c r="L46" s="42">
        <f t="shared" si="26"/>
        <v>0.1183154860768693</v>
      </c>
      <c r="M46" s="42">
        <f t="shared" si="26"/>
        <v>-0.20897644927536224</v>
      </c>
      <c r="N46" s="42">
        <f t="shared" si="26"/>
        <v>-8.3381394591071967E-2</v>
      </c>
      <c r="O46" s="42">
        <f>AVERAGE(C46:N46)</f>
        <v>7.3919583934407604E-2</v>
      </c>
      <c r="P46" s="43">
        <f t="shared" si="11"/>
        <v>7.3919583934407604E-2</v>
      </c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</sheetData>
  <mergeCells count="1">
    <mergeCell ref="A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0"/>
  <sheetViews>
    <sheetView tabSelected="1" workbookViewId="0">
      <selection activeCell="E7" sqref="E7"/>
    </sheetView>
  </sheetViews>
  <sheetFormatPr baseColWidth="10" defaultColWidth="8.796875" defaultRowHeight="13.8"/>
  <cols>
    <col min="1" max="1" width="47.5" bestFit="1" customWidth="1"/>
    <col min="2" max="2" width="12" customWidth="1"/>
    <col min="3" max="14" width="6.8984375" bestFit="1" customWidth="1"/>
    <col min="15" max="15" width="7.8984375" bestFit="1" customWidth="1"/>
    <col min="16" max="16" width="11" customWidth="1"/>
  </cols>
  <sheetData>
    <row r="1" spans="1:16" ht="14.4">
      <c r="A1" s="50" t="s">
        <v>91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52" t="s">
        <v>52</v>
      </c>
      <c r="B3" s="52" t="s">
        <v>53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2" t="s">
        <v>54</v>
      </c>
      <c r="B4" s="18">
        <v>0.03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2" t="s">
        <v>55</v>
      </c>
      <c r="B5" s="18">
        <v>0.25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47" t="s">
        <v>56</v>
      </c>
      <c r="B6" s="18">
        <v>0.05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2" t="s">
        <v>57</v>
      </c>
      <c r="B7" s="19">
        <v>65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2" t="s">
        <v>58</v>
      </c>
      <c r="B8" s="19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2" t="s">
        <v>59</v>
      </c>
      <c r="B9" s="19">
        <v>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2" t="s">
        <v>60</v>
      </c>
      <c r="B10" s="19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61</v>
      </c>
      <c r="B11" s="19">
        <v>1120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62</v>
      </c>
      <c r="B12" s="19">
        <v>60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2" t="s">
        <v>63</v>
      </c>
      <c r="B13" s="19">
        <v>95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2" t="s">
        <v>64</v>
      </c>
      <c r="B14" s="19">
        <v>55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>
      <c r="A15" s="47" t="s">
        <v>65</v>
      </c>
      <c r="B15" s="18">
        <v>0.06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53" t="s">
        <v>66</v>
      </c>
      <c r="B17" s="54" t="s">
        <v>29</v>
      </c>
      <c r="C17" s="54" t="s">
        <v>30</v>
      </c>
      <c r="D17" s="54" t="s">
        <v>31</v>
      </c>
      <c r="E17" s="54" t="s">
        <v>32</v>
      </c>
      <c r="F17" s="54" t="s">
        <v>33</v>
      </c>
      <c r="G17" s="54" t="s">
        <v>34</v>
      </c>
      <c r="H17" s="54" t="s">
        <v>35</v>
      </c>
      <c r="I17" s="54" t="s">
        <v>36</v>
      </c>
      <c r="J17" s="54" t="s">
        <v>37</v>
      </c>
      <c r="K17" s="54" t="s">
        <v>38</v>
      </c>
      <c r="L17" s="54" t="s">
        <v>39</v>
      </c>
      <c r="M17" s="54" t="s">
        <v>40</v>
      </c>
      <c r="N17" s="54" t="s">
        <v>41</v>
      </c>
      <c r="O17" s="54" t="s">
        <v>42</v>
      </c>
      <c r="P17" s="55" t="s">
        <v>67</v>
      </c>
    </row>
    <row r="18" spans="1:16">
      <c r="A18" s="20" t="s">
        <v>68</v>
      </c>
      <c r="B18" s="21" t="s">
        <v>50</v>
      </c>
      <c r="C18" s="22">
        <v>31</v>
      </c>
      <c r="D18" s="22">
        <v>28</v>
      </c>
      <c r="E18" s="22">
        <v>31</v>
      </c>
      <c r="F18" s="22">
        <v>30</v>
      </c>
      <c r="G18" s="22">
        <v>31</v>
      </c>
      <c r="H18" s="22">
        <v>30</v>
      </c>
      <c r="I18" s="22">
        <v>31</v>
      </c>
      <c r="J18" s="22">
        <v>31</v>
      </c>
      <c r="K18" s="22">
        <v>30</v>
      </c>
      <c r="L18" s="22">
        <v>31</v>
      </c>
      <c r="M18" s="22">
        <v>30</v>
      </c>
      <c r="N18" s="22">
        <v>31</v>
      </c>
      <c r="O18" s="23">
        <f>SUM(C18:N18)</f>
        <v>365</v>
      </c>
      <c r="P18" s="24">
        <f t="shared" ref="P18:P29" si="0">AVERAGE(C18:N18)</f>
        <v>30.416666666666668</v>
      </c>
    </row>
    <row r="19" spans="1:16">
      <c r="A19" s="20" t="s">
        <v>69</v>
      </c>
      <c r="B19" s="21" t="s">
        <v>47</v>
      </c>
      <c r="C19" s="25">
        <v>0.54</v>
      </c>
      <c r="D19" s="25">
        <v>0.56999999999999995</v>
      </c>
      <c r="E19" s="25">
        <v>0.64</v>
      </c>
      <c r="F19" s="25">
        <v>0.68</v>
      </c>
      <c r="G19" s="25">
        <v>0.76</v>
      </c>
      <c r="H19" s="25">
        <v>0.74</v>
      </c>
      <c r="I19" s="25">
        <v>0.7</v>
      </c>
      <c r="J19" s="25">
        <v>0.72</v>
      </c>
      <c r="K19" s="25">
        <v>0.8</v>
      </c>
      <c r="L19" s="25">
        <v>0.78</v>
      </c>
      <c r="M19" s="25">
        <v>0.66</v>
      </c>
      <c r="N19" s="25">
        <v>0.63</v>
      </c>
      <c r="O19" s="26">
        <f>AVERAGE(C19:N19)</f>
        <v>0.68500000000000005</v>
      </c>
      <c r="P19" s="27">
        <f t="shared" si="0"/>
        <v>0.68500000000000005</v>
      </c>
    </row>
    <row r="20" spans="1:16">
      <c r="A20" s="20" t="s">
        <v>49</v>
      </c>
      <c r="B20" s="21" t="s">
        <v>50</v>
      </c>
      <c r="C20" s="28">
        <f t="shared" ref="C20:N20" si="1">C18*C19</f>
        <v>16.740000000000002</v>
      </c>
      <c r="D20" s="28">
        <f t="shared" si="1"/>
        <v>15.959999999999999</v>
      </c>
      <c r="E20" s="28">
        <f t="shared" si="1"/>
        <v>19.84</v>
      </c>
      <c r="F20" s="28">
        <f t="shared" si="1"/>
        <v>20.400000000000002</v>
      </c>
      <c r="G20" s="28">
        <f t="shared" si="1"/>
        <v>23.56</v>
      </c>
      <c r="H20" s="28">
        <f t="shared" si="1"/>
        <v>22.2</v>
      </c>
      <c r="I20" s="28">
        <f t="shared" si="1"/>
        <v>21.7</v>
      </c>
      <c r="J20" s="28">
        <f t="shared" si="1"/>
        <v>22.32</v>
      </c>
      <c r="K20" s="28">
        <f t="shared" si="1"/>
        <v>24</v>
      </c>
      <c r="L20" s="28">
        <f t="shared" si="1"/>
        <v>24.18</v>
      </c>
      <c r="M20" s="28">
        <f t="shared" si="1"/>
        <v>19.8</v>
      </c>
      <c r="N20" s="28">
        <f t="shared" si="1"/>
        <v>19.53</v>
      </c>
      <c r="O20" s="23">
        <f>SUM(C20:N20)</f>
        <v>250.23000000000002</v>
      </c>
      <c r="P20" s="24">
        <f t="shared" si="0"/>
        <v>20.852500000000003</v>
      </c>
    </row>
    <row r="21" spans="1:16">
      <c r="A21" s="20" t="s">
        <v>48</v>
      </c>
      <c r="B21" s="21" t="s">
        <v>44</v>
      </c>
      <c r="C21" s="29">
        <v>115</v>
      </c>
      <c r="D21" s="29">
        <v>118</v>
      </c>
      <c r="E21" s="29">
        <v>135</v>
      </c>
      <c r="F21" s="29">
        <v>142</v>
      </c>
      <c r="G21" s="29">
        <v>158</v>
      </c>
      <c r="H21" s="29">
        <v>150</v>
      </c>
      <c r="I21" s="29">
        <v>145</v>
      </c>
      <c r="J21" s="29">
        <v>148</v>
      </c>
      <c r="K21" s="29">
        <v>172</v>
      </c>
      <c r="L21" s="29">
        <v>165</v>
      </c>
      <c r="M21" s="29">
        <v>132</v>
      </c>
      <c r="N21" s="29">
        <v>138</v>
      </c>
      <c r="O21" s="30">
        <f>AVERAGE(C21:N21)</f>
        <v>143.16666666666666</v>
      </c>
      <c r="P21" s="31">
        <f t="shared" si="0"/>
        <v>143.16666666666666</v>
      </c>
    </row>
    <row r="22" spans="1:16">
      <c r="A22" s="20" t="s">
        <v>70</v>
      </c>
      <c r="B22" s="21" t="s">
        <v>44</v>
      </c>
      <c r="C22" s="29">
        <v>65</v>
      </c>
      <c r="D22" s="29">
        <v>65</v>
      </c>
      <c r="E22" s="29">
        <v>65</v>
      </c>
      <c r="F22" s="29">
        <v>65</v>
      </c>
      <c r="G22" s="29">
        <v>65</v>
      </c>
      <c r="H22" s="29">
        <v>65</v>
      </c>
      <c r="I22" s="29">
        <v>65</v>
      </c>
      <c r="J22" s="29">
        <v>65</v>
      </c>
      <c r="K22" s="29">
        <v>65</v>
      </c>
      <c r="L22" s="29">
        <v>65</v>
      </c>
      <c r="M22" s="29">
        <v>65</v>
      </c>
      <c r="N22" s="29">
        <v>65</v>
      </c>
      <c r="O22" s="30">
        <f>AVERAGE(C22:N22)</f>
        <v>65</v>
      </c>
      <c r="P22" s="31">
        <f t="shared" si="0"/>
        <v>65</v>
      </c>
    </row>
    <row r="23" spans="1:16">
      <c r="A23" s="20" t="s">
        <v>71</v>
      </c>
      <c r="B23" s="21" t="s">
        <v>50</v>
      </c>
      <c r="C23" s="22">
        <v>3.4</v>
      </c>
      <c r="D23" s="22">
        <v>3.4</v>
      </c>
      <c r="E23" s="22">
        <v>3.4</v>
      </c>
      <c r="F23" s="22">
        <v>3.4</v>
      </c>
      <c r="G23" s="22">
        <v>3.4</v>
      </c>
      <c r="H23" s="22">
        <v>3.4</v>
      </c>
      <c r="I23" s="22">
        <v>3.4</v>
      </c>
      <c r="J23" s="22">
        <v>3.4</v>
      </c>
      <c r="K23" s="22">
        <v>3.4</v>
      </c>
      <c r="L23" s="22">
        <v>3.4</v>
      </c>
      <c r="M23" s="22">
        <v>3.4</v>
      </c>
      <c r="N23" s="22">
        <v>3.4</v>
      </c>
      <c r="O23" s="23">
        <f>AVERAGE(C23:N23)</f>
        <v>3.399999999999999</v>
      </c>
      <c r="P23" s="24">
        <f t="shared" si="0"/>
        <v>3.399999999999999</v>
      </c>
    </row>
    <row r="24" spans="1:16">
      <c r="A24" s="20" t="s">
        <v>72</v>
      </c>
      <c r="B24" s="21" t="s">
        <v>73</v>
      </c>
      <c r="C24" s="28">
        <f t="shared" ref="C24:N24" si="2">IFERROR(C20/C23,0)</f>
        <v>4.9235294117647062</v>
      </c>
      <c r="D24" s="28">
        <f t="shared" si="2"/>
        <v>4.6941176470588237</v>
      </c>
      <c r="E24" s="28">
        <f t="shared" si="2"/>
        <v>5.8352941176470585</v>
      </c>
      <c r="F24" s="28">
        <f t="shared" si="2"/>
        <v>6.0000000000000009</v>
      </c>
      <c r="G24" s="28">
        <f t="shared" si="2"/>
        <v>6.9294117647058817</v>
      </c>
      <c r="H24" s="28">
        <f t="shared" si="2"/>
        <v>6.5294117647058822</v>
      </c>
      <c r="I24" s="28">
        <f t="shared" si="2"/>
        <v>6.3823529411764701</v>
      </c>
      <c r="J24" s="28">
        <f t="shared" si="2"/>
        <v>6.5647058823529418</v>
      </c>
      <c r="K24" s="28">
        <f t="shared" si="2"/>
        <v>7.0588235294117645</v>
      </c>
      <c r="L24" s="28">
        <f t="shared" si="2"/>
        <v>7.1117647058823534</v>
      </c>
      <c r="M24" s="28">
        <f t="shared" si="2"/>
        <v>5.8235294117647065</v>
      </c>
      <c r="N24" s="28">
        <f t="shared" si="2"/>
        <v>5.7441176470588244</v>
      </c>
      <c r="O24" s="23">
        <f t="shared" ref="O24:O29" si="3">SUM(C24:N24)</f>
        <v>73.597058823529423</v>
      </c>
      <c r="P24" s="24">
        <f t="shared" si="0"/>
        <v>6.1330882352941183</v>
      </c>
    </row>
    <row r="25" spans="1:16">
      <c r="A25" s="20" t="s">
        <v>74</v>
      </c>
      <c r="B25" s="21" t="s">
        <v>44</v>
      </c>
      <c r="C25" s="48">
        <f>C20*C21</f>
        <v>1925.1000000000001</v>
      </c>
      <c r="D25" s="32">
        <f>D20*D21</f>
        <v>1883.28</v>
      </c>
      <c r="E25" s="32">
        <f>E20*E21</f>
        <v>2678.4</v>
      </c>
      <c r="F25" s="32">
        <f>F20*F21</f>
        <v>2896.8</v>
      </c>
      <c r="G25" s="32">
        <f>G20*G21</f>
        <v>3722.48</v>
      </c>
      <c r="H25" s="32">
        <f>H20*H21</f>
        <v>3330</v>
      </c>
      <c r="I25" s="32">
        <f>I20*I21</f>
        <v>3146.5</v>
      </c>
      <c r="J25" s="32">
        <f>J20*J21</f>
        <v>3303.36</v>
      </c>
      <c r="K25" s="32">
        <f>K20*K21</f>
        <v>4128</v>
      </c>
      <c r="L25" s="32">
        <f>L20*L21</f>
        <v>3989.7</v>
      </c>
      <c r="M25" s="32">
        <f>M20*M21</f>
        <v>2613.6</v>
      </c>
      <c r="N25" s="32">
        <f>N20*N21</f>
        <v>2695.1400000000003</v>
      </c>
      <c r="O25" s="30">
        <f t="shared" si="3"/>
        <v>36312.36</v>
      </c>
      <c r="P25" s="31">
        <f t="shared" si="0"/>
        <v>3026.03</v>
      </c>
    </row>
    <row r="26" spans="1:16">
      <c r="A26" s="20" t="s">
        <v>75</v>
      </c>
      <c r="B26" s="21" t="s">
        <v>44</v>
      </c>
      <c r="C26" s="32">
        <f t="shared" ref="C26:N26" si="4">C24*C22</f>
        <v>320.02941176470591</v>
      </c>
      <c r="D26" s="32">
        <f t="shared" si="4"/>
        <v>305.11764705882354</v>
      </c>
      <c r="E26" s="32">
        <f t="shared" si="4"/>
        <v>379.29411764705878</v>
      </c>
      <c r="F26" s="32">
        <f t="shared" si="4"/>
        <v>390.00000000000006</v>
      </c>
      <c r="G26" s="32">
        <f t="shared" si="4"/>
        <v>450.41176470588232</v>
      </c>
      <c r="H26" s="32">
        <f t="shared" si="4"/>
        <v>424.41176470588232</v>
      </c>
      <c r="I26" s="32">
        <f t="shared" si="4"/>
        <v>414.85294117647055</v>
      </c>
      <c r="J26" s="32">
        <f t="shared" si="4"/>
        <v>426.70588235294122</v>
      </c>
      <c r="K26" s="32">
        <f t="shared" si="4"/>
        <v>458.8235294117647</v>
      </c>
      <c r="L26" s="32">
        <f t="shared" si="4"/>
        <v>462.26470588235298</v>
      </c>
      <c r="M26" s="32">
        <f t="shared" si="4"/>
        <v>378.52941176470591</v>
      </c>
      <c r="N26" s="32">
        <f t="shared" si="4"/>
        <v>373.36764705882359</v>
      </c>
      <c r="O26" s="30">
        <f t="shared" si="3"/>
        <v>4783.8088235294126</v>
      </c>
      <c r="P26" s="31">
        <f t="shared" si="0"/>
        <v>398.65073529411774</v>
      </c>
    </row>
    <row r="27" spans="1:16">
      <c r="A27" s="20" t="s">
        <v>14</v>
      </c>
      <c r="B27" s="21" t="s">
        <v>44</v>
      </c>
      <c r="C27" s="32">
        <f t="shared" ref="C27:N27" si="5">C25+C26</f>
        <v>2245.1294117647062</v>
      </c>
      <c r="D27" s="32">
        <f t="shared" si="5"/>
        <v>2188.3976470588236</v>
      </c>
      <c r="E27" s="32">
        <f t="shared" si="5"/>
        <v>3057.6941176470591</v>
      </c>
      <c r="F27" s="32">
        <f t="shared" si="5"/>
        <v>3286.8</v>
      </c>
      <c r="G27" s="32">
        <f t="shared" si="5"/>
        <v>4172.8917647058825</v>
      </c>
      <c r="H27" s="32">
        <f t="shared" si="5"/>
        <v>3754.4117647058824</v>
      </c>
      <c r="I27" s="32">
        <f t="shared" si="5"/>
        <v>3561.3529411764707</v>
      </c>
      <c r="J27" s="32">
        <f t="shared" si="5"/>
        <v>3730.0658823529411</v>
      </c>
      <c r="K27" s="32">
        <f t="shared" si="5"/>
        <v>4586.8235294117649</v>
      </c>
      <c r="L27" s="32">
        <f t="shared" si="5"/>
        <v>4451.964705882353</v>
      </c>
      <c r="M27" s="32">
        <f t="shared" si="5"/>
        <v>2992.1294117647058</v>
      </c>
      <c r="N27" s="32">
        <f t="shared" si="5"/>
        <v>3068.5076470588237</v>
      </c>
      <c r="O27" s="30">
        <f t="shared" si="3"/>
        <v>41096.168823529413</v>
      </c>
      <c r="P27" s="31">
        <f t="shared" si="0"/>
        <v>3424.6807352941178</v>
      </c>
    </row>
    <row r="28" spans="1:16">
      <c r="A28" s="20" t="s">
        <v>54</v>
      </c>
      <c r="B28" s="21" t="s">
        <v>44</v>
      </c>
      <c r="C28" s="32">
        <f>-C27*B4</f>
        <v>-67.353882352941184</v>
      </c>
      <c r="D28" s="32">
        <f t="shared" ref="C28:N28" si="6">-D27*$B$4</f>
        <v>-65.651929411764712</v>
      </c>
      <c r="E28" s="32">
        <f t="shared" si="6"/>
        <v>-91.730823529411765</v>
      </c>
      <c r="F28" s="32">
        <f t="shared" si="6"/>
        <v>-98.603999999999999</v>
      </c>
      <c r="G28" s="32">
        <f t="shared" si="6"/>
        <v>-125.18675294117647</v>
      </c>
      <c r="H28" s="32">
        <f t="shared" si="6"/>
        <v>-112.63235294117646</v>
      </c>
      <c r="I28" s="32">
        <f t="shared" si="6"/>
        <v>-106.84058823529412</v>
      </c>
      <c r="J28" s="32">
        <f t="shared" si="6"/>
        <v>-111.90197647058822</v>
      </c>
      <c r="K28" s="32">
        <f t="shared" si="6"/>
        <v>-137.60470588235293</v>
      </c>
      <c r="L28" s="32">
        <f t="shared" si="6"/>
        <v>-133.5589411764706</v>
      </c>
      <c r="M28" s="32">
        <f t="shared" si="6"/>
        <v>-89.763882352941167</v>
      </c>
      <c r="N28" s="32">
        <f t="shared" si="6"/>
        <v>-92.055229411764714</v>
      </c>
      <c r="O28" s="30">
        <f t="shared" si="3"/>
        <v>-1232.8850647058823</v>
      </c>
      <c r="P28" s="31">
        <f t="shared" si="0"/>
        <v>-102.74042205882353</v>
      </c>
    </row>
    <row r="29" spans="1:16">
      <c r="A29" s="20" t="s">
        <v>76</v>
      </c>
      <c r="B29" s="21" t="s">
        <v>44</v>
      </c>
      <c r="C29" s="32">
        <f t="shared" ref="C29:N29" si="7">C27+C28</f>
        <v>2177.7755294117651</v>
      </c>
      <c r="D29" s="32">
        <f t="shared" si="7"/>
        <v>2122.7457176470589</v>
      </c>
      <c r="E29" s="32">
        <f t="shared" si="7"/>
        <v>2965.9632941176474</v>
      </c>
      <c r="F29" s="32">
        <f t="shared" si="7"/>
        <v>3188.1960000000004</v>
      </c>
      <c r="G29" s="32">
        <f t="shared" si="7"/>
        <v>4047.7050117647059</v>
      </c>
      <c r="H29" s="32">
        <f t="shared" si="7"/>
        <v>3641.7794117647059</v>
      </c>
      <c r="I29" s="32">
        <f t="shared" si="7"/>
        <v>3454.5123529411767</v>
      </c>
      <c r="J29" s="32">
        <f t="shared" si="7"/>
        <v>3618.163905882353</v>
      </c>
      <c r="K29" s="32">
        <f t="shared" si="7"/>
        <v>4449.2188235294116</v>
      </c>
      <c r="L29" s="32">
        <f t="shared" si="7"/>
        <v>4318.4057647058826</v>
      </c>
      <c r="M29" s="32">
        <f t="shared" si="7"/>
        <v>2902.3655294117648</v>
      </c>
      <c r="N29" s="32">
        <f t="shared" si="7"/>
        <v>2976.4524176470591</v>
      </c>
      <c r="O29" s="30">
        <f t="shared" si="3"/>
        <v>39863.283758823527</v>
      </c>
      <c r="P29" s="31">
        <f t="shared" si="0"/>
        <v>3321.9403132352941</v>
      </c>
    </row>
    <row r="30" spans="1:16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3"/>
      <c r="P30" s="34"/>
    </row>
    <row r="31" spans="1:16">
      <c r="A31" s="20" t="s">
        <v>77</v>
      </c>
      <c r="B31" s="21" t="s">
        <v>44</v>
      </c>
      <c r="C31" s="32">
        <f t="shared" ref="C31:N31" si="8">C24*$B$7</f>
        <v>320.02941176470591</v>
      </c>
      <c r="D31" s="32">
        <f t="shared" si="8"/>
        <v>305.11764705882354</v>
      </c>
      <c r="E31" s="32">
        <f t="shared" si="8"/>
        <v>379.29411764705878</v>
      </c>
      <c r="F31" s="32">
        <f t="shared" si="8"/>
        <v>390.00000000000006</v>
      </c>
      <c r="G31" s="32">
        <f t="shared" si="8"/>
        <v>450.41176470588232</v>
      </c>
      <c r="H31" s="32">
        <f t="shared" si="8"/>
        <v>424.41176470588232</v>
      </c>
      <c r="I31" s="32">
        <f t="shared" si="8"/>
        <v>414.85294117647055</v>
      </c>
      <c r="J31" s="32">
        <f t="shared" si="8"/>
        <v>426.70588235294122</v>
      </c>
      <c r="K31" s="32">
        <f t="shared" si="8"/>
        <v>458.8235294117647</v>
      </c>
      <c r="L31" s="32">
        <f t="shared" si="8"/>
        <v>462.26470588235298</v>
      </c>
      <c r="M31" s="32">
        <f t="shared" si="8"/>
        <v>378.52941176470591</v>
      </c>
      <c r="N31" s="32">
        <f t="shared" si="8"/>
        <v>373.36764705882359</v>
      </c>
      <c r="O31" s="30">
        <f t="shared" ref="O31:O44" si="9">SUM(C31:N31)</f>
        <v>4783.8088235294126</v>
      </c>
      <c r="P31" s="31">
        <f t="shared" ref="P31:P46" si="10">AVERAGE(C31:N31)</f>
        <v>398.65073529411774</v>
      </c>
    </row>
    <row r="32" spans="1:16">
      <c r="A32" s="20" t="s">
        <v>78</v>
      </c>
      <c r="B32" s="21" t="s">
        <v>44</v>
      </c>
      <c r="C32" s="32">
        <f t="shared" ref="C32:N32" si="11">C24*$B$8</f>
        <v>49.235294117647058</v>
      </c>
      <c r="D32" s="32">
        <f t="shared" si="11"/>
        <v>46.941176470588239</v>
      </c>
      <c r="E32" s="32">
        <f t="shared" si="11"/>
        <v>58.352941176470587</v>
      </c>
      <c r="F32" s="32">
        <f t="shared" si="11"/>
        <v>60.000000000000007</v>
      </c>
      <c r="G32" s="32">
        <f t="shared" si="11"/>
        <v>69.294117647058812</v>
      </c>
      <c r="H32" s="32">
        <f t="shared" si="11"/>
        <v>65.294117647058826</v>
      </c>
      <c r="I32" s="32">
        <f t="shared" si="11"/>
        <v>63.823529411764703</v>
      </c>
      <c r="J32" s="32">
        <f t="shared" si="11"/>
        <v>65.64705882352942</v>
      </c>
      <c r="K32" s="32">
        <f t="shared" si="11"/>
        <v>70.588235294117652</v>
      </c>
      <c r="L32" s="32">
        <f t="shared" si="11"/>
        <v>71.117647058823536</v>
      </c>
      <c r="M32" s="32">
        <f t="shared" si="11"/>
        <v>58.235294117647065</v>
      </c>
      <c r="N32" s="32">
        <f t="shared" si="11"/>
        <v>57.441176470588246</v>
      </c>
      <c r="O32" s="30">
        <f t="shared" si="9"/>
        <v>735.97058823529426</v>
      </c>
      <c r="P32" s="31">
        <f t="shared" si="10"/>
        <v>61.330882352941188</v>
      </c>
    </row>
    <row r="33" spans="1:16">
      <c r="A33" s="20" t="s">
        <v>79</v>
      </c>
      <c r="B33" s="21" t="s">
        <v>44</v>
      </c>
      <c r="C33" s="32">
        <f t="shared" ref="C33:N33" si="12">C24*$B$9</f>
        <v>73.852941176470594</v>
      </c>
      <c r="D33" s="32">
        <f t="shared" si="12"/>
        <v>70.411764705882362</v>
      </c>
      <c r="E33" s="32">
        <f t="shared" si="12"/>
        <v>87.529411764705884</v>
      </c>
      <c r="F33" s="32">
        <f t="shared" si="12"/>
        <v>90.000000000000014</v>
      </c>
      <c r="G33" s="32">
        <f t="shared" si="12"/>
        <v>103.94117647058823</v>
      </c>
      <c r="H33" s="32">
        <f t="shared" si="12"/>
        <v>97.941176470588232</v>
      </c>
      <c r="I33" s="32">
        <f t="shared" si="12"/>
        <v>95.735294117647058</v>
      </c>
      <c r="J33" s="32">
        <f t="shared" si="12"/>
        <v>98.47058823529413</v>
      </c>
      <c r="K33" s="32">
        <f t="shared" si="12"/>
        <v>105.88235294117646</v>
      </c>
      <c r="L33" s="32">
        <f t="shared" si="12"/>
        <v>106.6764705882353</v>
      </c>
      <c r="M33" s="32">
        <f t="shared" si="12"/>
        <v>87.352941176470594</v>
      </c>
      <c r="N33" s="32">
        <f t="shared" si="12"/>
        <v>86.161764705882362</v>
      </c>
      <c r="O33" s="30">
        <f t="shared" si="9"/>
        <v>1103.9558823529412</v>
      </c>
      <c r="P33" s="31">
        <f t="shared" si="10"/>
        <v>91.996323529411768</v>
      </c>
    </row>
    <row r="34" spans="1:16">
      <c r="A34" s="20" t="s">
        <v>80</v>
      </c>
      <c r="B34" s="21" t="s">
        <v>44</v>
      </c>
      <c r="C34" s="32">
        <f t="shared" ref="C34:N34" si="13">C20*$B$10</f>
        <v>133.92000000000002</v>
      </c>
      <c r="D34" s="32">
        <f t="shared" si="13"/>
        <v>127.67999999999999</v>
      </c>
      <c r="E34" s="32">
        <f t="shared" si="13"/>
        <v>158.72</v>
      </c>
      <c r="F34" s="32">
        <f t="shared" si="13"/>
        <v>163.20000000000002</v>
      </c>
      <c r="G34" s="32">
        <f t="shared" si="13"/>
        <v>188.48</v>
      </c>
      <c r="H34" s="32">
        <f t="shared" si="13"/>
        <v>177.6</v>
      </c>
      <c r="I34" s="32">
        <f t="shared" si="13"/>
        <v>173.6</v>
      </c>
      <c r="J34" s="32">
        <f t="shared" si="13"/>
        <v>178.56</v>
      </c>
      <c r="K34" s="32">
        <f t="shared" si="13"/>
        <v>192</v>
      </c>
      <c r="L34" s="32">
        <f t="shared" si="13"/>
        <v>193.44</v>
      </c>
      <c r="M34" s="32">
        <f t="shared" si="13"/>
        <v>158.4</v>
      </c>
      <c r="N34" s="32">
        <f t="shared" si="13"/>
        <v>156.24</v>
      </c>
      <c r="O34" s="30">
        <f t="shared" si="9"/>
        <v>2001.8400000000001</v>
      </c>
      <c r="P34" s="31">
        <f t="shared" si="10"/>
        <v>166.82000000000002</v>
      </c>
    </row>
    <row r="35" spans="1:16">
      <c r="A35" s="20" t="s">
        <v>81</v>
      </c>
      <c r="B35" s="21" t="s">
        <v>44</v>
      </c>
      <c r="C35" s="32">
        <f t="shared" ref="C35:N35" si="14">$B$11</f>
        <v>1120</v>
      </c>
      <c r="D35" s="32">
        <f t="shared" si="14"/>
        <v>1120</v>
      </c>
      <c r="E35" s="32">
        <f t="shared" si="14"/>
        <v>1120</v>
      </c>
      <c r="F35" s="32">
        <f t="shared" si="14"/>
        <v>1120</v>
      </c>
      <c r="G35" s="32">
        <f t="shared" si="14"/>
        <v>1120</v>
      </c>
      <c r="H35" s="32">
        <f t="shared" si="14"/>
        <v>1120</v>
      </c>
      <c r="I35" s="32">
        <f t="shared" si="14"/>
        <v>1120</v>
      </c>
      <c r="J35" s="32">
        <f t="shared" si="14"/>
        <v>1120</v>
      </c>
      <c r="K35" s="32">
        <f t="shared" si="14"/>
        <v>1120</v>
      </c>
      <c r="L35" s="32">
        <f t="shared" si="14"/>
        <v>1120</v>
      </c>
      <c r="M35" s="32">
        <f t="shared" si="14"/>
        <v>1120</v>
      </c>
      <c r="N35" s="32">
        <f t="shared" si="14"/>
        <v>1120</v>
      </c>
      <c r="O35" s="30">
        <f t="shared" si="9"/>
        <v>13440</v>
      </c>
      <c r="P35" s="31">
        <f t="shared" si="10"/>
        <v>1120</v>
      </c>
    </row>
    <row r="36" spans="1:16">
      <c r="A36" s="20" t="s">
        <v>82</v>
      </c>
      <c r="B36" s="21" t="s">
        <v>44</v>
      </c>
      <c r="C36" s="32">
        <f t="shared" ref="C36:N36" si="15">$B$12</f>
        <v>60</v>
      </c>
      <c r="D36" s="32">
        <f t="shared" si="15"/>
        <v>60</v>
      </c>
      <c r="E36" s="32">
        <f t="shared" si="15"/>
        <v>60</v>
      </c>
      <c r="F36" s="32">
        <f t="shared" si="15"/>
        <v>60</v>
      </c>
      <c r="G36" s="32">
        <f t="shared" si="15"/>
        <v>60</v>
      </c>
      <c r="H36" s="32">
        <f t="shared" si="15"/>
        <v>60</v>
      </c>
      <c r="I36" s="32">
        <f t="shared" si="15"/>
        <v>60</v>
      </c>
      <c r="J36" s="32">
        <f t="shared" si="15"/>
        <v>60</v>
      </c>
      <c r="K36" s="32">
        <f t="shared" si="15"/>
        <v>60</v>
      </c>
      <c r="L36" s="32">
        <f t="shared" si="15"/>
        <v>60</v>
      </c>
      <c r="M36" s="32">
        <f t="shared" si="15"/>
        <v>60</v>
      </c>
      <c r="N36" s="32">
        <f t="shared" si="15"/>
        <v>60</v>
      </c>
      <c r="O36" s="30">
        <f t="shared" si="9"/>
        <v>720</v>
      </c>
      <c r="P36" s="31">
        <f t="shared" si="10"/>
        <v>60</v>
      </c>
    </row>
    <row r="37" spans="1:16">
      <c r="A37" s="20" t="s">
        <v>83</v>
      </c>
      <c r="B37" s="21" t="s">
        <v>44</v>
      </c>
      <c r="C37" s="32">
        <f t="shared" ref="C37:N37" si="16">$B$13</f>
        <v>95</v>
      </c>
      <c r="D37" s="32">
        <f t="shared" si="16"/>
        <v>95</v>
      </c>
      <c r="E37" s="32">
        <f t="shared" si="16"/>
        <v>95</v>
      </c>
      <c r="F37" s="32">
        <f t="shared" si="16"/>
        <v>95</v>
      </c>
      <c r="G37" s="32">
        <f t="shared" si="16"/>
        <v>95</v>
      </c>
      <c r="H37" s="32">
        <f t="shared" si="16"/>
        <v>95</v>
      </c>
      <c r="I37" s="32">
        <f t="shared" si="16"/>
        <v>95</v>
      </c>
      <c r="J37" s="32">
        <f t="shared" si="16"/>
        <v>95</v>
      </c>
      <c r="K37" s="32">
        <f t="shared" si="16"/>
        <v>95</v>
      </c>
      <c r="L37" s="32">
        <f t="shared" si="16"/>
        <v>95</v>
      </c>
      <c r="M37" s="32">
        <f t="shared" si="16"/>
        <v>95</v>
      </c>
      <c r="N37" s="32">
        <f t="shared" si="16"/>
        <v>95</v>
      </c>
      <c r="O37" s="30">
        <f t="shared" si="9"/>
        <v>1140</v>
      </c>
      <c r="P37" s="31">
        <f t="shared" si="10"/>
        <v>95</v>
      </c>
    </row>
    <row r="38" spans="1:16">
      <c r="A38" s="20" t="s">
        <v>84</v>
      </c>
      <c r="B38" s="21" t="s">
        <v>44</v>
      </c>
      <c r="C38" s="32">
        <f t="shared" ref="C38:N38" si="17">$B$14</f>
        <v>55</v>
      </c>
      <c r="D38" s="32">
        <f t="shared" si="17"/>
        <v>55</v>
      </c>
      <c r="E38" s="32">
        <f t="shared" si="17"/>
        <v>55</v>
      </c>
      <c r="F38" s="32">
        <f t="shared" si="17"/>
        <v>55</v>
      </c>
      <c r="G38" s="32">
        <f t="shared" si="17"/>
        <v>55</v>
      </c>
      <c r="H38" s="32">
        <f t="shared" si="17"/>
        <v>55</v>
      </c>
      <c r="I38" s="32">
        <f t="shared" si="17"/>
        <v>55</v>
      </c>
      <c r="J38" s="32">
        <f t="shared" si="17"/>
        <v>55</v>
      </c>
      <c r="K38" s="32">
        <f t="shared" si="17"/>
        <v>55</v>
      </c>
      <c r="L38" s="32">
        <f t="shared" si="17"/>
        <v>55</v>
      </c>
      <c r="M38" s="32">
        <f t="shared" si="17"/>
        <v>55</v>
      </c>
      <c r="N38" s="32">
        <f t="shared" si="17"/>
        <v>55</v>
      </c>
      <c r="O38" s="30">
        <f t="shared" si="9"/>
        <v>660</v>
      </c>
      <c r="P38" s="31">
        <f t="shared" si="10"/>
        <v>55</v>
      </c>
    </row>
    <row r="39" spans="1:16">
      <c r="A39" s="20" t="s">
        <v>85</v>
      </c>
      <c r="B39" s="21" t="s">
        <v>44</v>
      </c>
      <c r="C39" s="32">
        <f t="shared" ref="C39:N39" si="18">C25*$B$6</f>
        <v>96.25500000000001</v>
      </c>
      <c r="D39" s="32">
        <f t="shared" si="18"/>
        <v>94.164000000000001</v>
      </c>
      <c r="E39" s="32">
        <f t="shared" si="18"/>
        <v>133.92000000000002</v>
      </c>
      <c r="F39" s="32">
        <f t="shared" si="18"/>
        <v>144.84</v>
      </c>
      <c r="G39" s="32">
        <f t="shared" si="18"/>
        <v>186.12400000000002</v>
      </c>
      <c r="H39" s="32">
        <f t="shared" si="18"/>
        <v>166.5</v>
      </c>
      <c r="I39" s="32">
        <f t="shared" si="18"/>
        <v>157.32500000000002</v>
      </c>
      <c r="J39" s="32">
        <f t="shared" si="18"/>
        <v>165.16800000000001</v>
      </c>
      <c r="K39" s="32">
        <f t="shared" si="18"/>
        <v>206.4</v>
      </c>
      <c r="L39" s="32">
        <f t="shared" si="18"/>
        <v>199.48500000000001</v>
      </c>
      <c r="M39" s="32">
        <f t="shared" si="18"/>
        <v>130.68</v>
      </c>
      <c r="N39" s="32">
        <f t="shared" si="18"/>
        <v>134.75700000000003</v>
      </c>
      <c r="O39" s="30">
        <f t="shared" si="9"/>
        <v>1815.6180000000006</v>
      </c>
      <c r="P39" s="31">
        <f t="shared" si="10"/>
        <v>151.30150000000006</v>
      </c>
    </row>
    <row r="40" spans="1:16">
      <c r="A40" s="20" t="s">
        <v>86</v>
      </c>
      <c r="B40" s="21" t="s">
        <v>44</v>
      </c>
      <c r="C40" s="32">
        <f t="shared" ref="C40:N40" si="19">C25*$B$15</f>
        <v>115.506</v>
      </c>
      <c r="D40" s="32">
        <f t="shared" si="19"/>
        <v>112.99679999999999</v>
      </c>
      <c r="E40" s="32">
        <f t="shared" si="19"/>
        <v>160.70400000000001</v>
      </c>
      <c r="F40" s="32">
        <f t="shared" si="19"/>
        <v>173.80799999999999</v>
      </c>
      <c r="G40" s="32">
        <f t="shared" si="19"/>
        <v>223.34879999999998</v>
      </c>
      <c r="H40" s="32">
        <f t="shared" si="19"/>
        <v>199.79999999999998</v>
      </c>
      <c r="I40" s="32">
        <f t="shared" si="19"/>
        <v>188.79</v>
      </c>
      <c r="J40" s="32">
        <f t="shared" si="19"/>
        <v>198.20160000000001</v>
      </c>
      <c r="K40" s="32">
        <f t="shared" si="19"/>
        <v>247.67999999999998</v>
      </c>
      <c r="L40" s="32">
        <f t="shared" si="19"/>
        <v>239.38199999999998</v>
      </c>
      <c r="M40" s="32">
        <f t="shared" si="19"/>
        <v>156.816</v>
      </c>
      <c r="N40" s="32">
        <f t="shared" si="19"/>
        <v>161.70840000000001</v>
      </c>
      <c r="O40" s="30">
        <f t="shared" si="9"/>
        <v>2178.7416000000003</v>
      </c>
      <c r="P40" s="31">
        <f t="shared" si="10"/>
        <v>181.56180000000003</v>
      </c>
    </row>
    <row r="41" spans="1:16">
      <c r="A41" s="35" t="s">
        <v>16</v>
      </c>
      <c r="B41" s="33" t="s">
        <v>44</v>
      </c>
      <c r="C41" s="30">
        <f t="shared" ref="C41:N41" si="20">SUM(C31:C40)</f>
        <v>2118.7986470588235</v>
      </c>
      <c r="D41" s="30">
        <f t="shared" si="20"/>
        <v>2087.3113882352941</v>
      </c>
      <c r="E41" s="30">
        <f t="shared" si="20"/>
        <v>2308.5204705882356</v>
      </c>
      <c r="F41" s="30">
        <f t="shared" si="20"/>
        <v>2351.8480000000004</v>
      </c>
      <c r="G41" s="30">
        <f t="shared" si="20"/>
        <v>2551.5998588235288</v>
      </c>
      <c r="H41" s="30">
        <f t="shared" si="20"/>
        <v>2461.5470588235294</v>
      </c>
      <c r="I41" s="30">
        <f t="shared" si="20"/>
        <v>2424.1267647058821</v>
      </c>
      <c r="J41" s="30">
        <f t="shared" si="20"/>
        <v>2462.7531294117648</v>
      </c>
      <c r="K41" s="30">
        <f t="shared" si="20"/>
        <v>2611.3741176470585</v>
      </c>
      <c r="L41" s="30">
        <f t="shared" si="20"/>
        <v>2602.3658235294124</v>
      </c>
      <c r="M41" s="30">
        <f t="shared" si="20"/>
        <v>2300.0136470588232</v>
      </c>
      <c r="N41" s="30">
        <f t="shared" si="20"/>
        <v>2299.675988235294</v>
      </c>
      <c r="O41" s="30">
        <f t="shared" si="9"/>
        <v>28579.934894117643</v>
      </c>
      <c r="P41" s="31">
        <f t="shared" si="10"/>
        <v>2381.6612411764704</v>
      </c>
    </row>
    <row r="42" spans="1:16">
      <c r="A42" s="35" t="s">
        <v>17</v>
      </c>
      <c r="B42" s="33" t="s">
        <v>44</v>
      </c>
      <c r="C42" s="30">
        <f t="shared" ref="C42:N42" si="21">C29-C41</f>
        <v>58.97688235294163</v>
      </c>
      <c r="D42" s="30">
        <f t="shared" si="21"/>
        <v>35.434329411764793</v>
      </c>
      <c r="E42" s="30">
        <f t="shared" si="21"/>
        <v>657.44282352941173</v>
      </c>
      <c r="F42" s="30">
        <f t="shared" si="21"/>
        <v>836.34799999999996</v>
      </c>
      <c r="G42" s="30">
        <f t="shared" si="21"/>
        <v>1496.105152941177</v>
      </c>
      <c r="H42" s="30">
        <f t="shared" si="21"/>
        <v>1180.2323529411765</v>
      </c>
      <c r="I42" s="30">
        <f t="shared" si="21"/>
        <v>1030.3855882352946</v>
      </c>
      <c r="J42" s="30">
        <f t="shared" si="21"/>
        <v>1155.4107764705882</v>
      </c>
      <c r="K42" s="30">
        <f t="shared" si="21"/>
        <v>1837.8447058823531</v>
      </c>
      <c r="L42" s="30">
        <f t="shared" si="21"/>
        <v>1716.0399411764702</v>
      </c>
      <c r="M42" s="30">
        <f t="shared" si="21"/>
        <v>602.35188235294163</v>
      </c>
      <c r="N42" s="30">
        <f t="shared" si="21"/>
        <v>676.77642941176509</v>
      </c>
      <c r="O42" s="30">
        <f t="shared" si="9"/>
        <v>11283.348864705884</v>
      </c>
      <c r="P42" s="31">
        <f t="shared" si="10"/>
        <v>940.27907205882366</v>
      </c>
    </row>
    <row r="43" spans="1:16">
      <c r="A43" s="35" t="s">
        <v>87</v>
      </c>
      <c r="B43" s="33" t="s">
        <v>44</v>
      </c>
      <c r="C43" s="30">
        <f t="shared" ref="C43:N43" si="22">-MAX(0,C42)*$B$5</f>
        <v>-14.744220588235407</v>
      </c>
      <c r="D43" s="30">
        <f t="shared" si="22"/>
        <v>-8.8585823529411982</v>
      </c>
      <c r="E43" s="30">
        <f t="shared" si="22"/>
        <v>-164.36070588235293</v>
      </c>
      <c r="F43" s="30">
        <f t="shared" si="22"/>
        <v>-209.08699999999999</v>
      </c>
      <c r="G43" s="30">
        <f t="shared" si="22"/>
        <v>-374.02628823529426</v>
      </c>
      <c r="H43" s="30">
        <f t="shared" si="22"/>
        <v>-295.05808823529412</v>
      </c>
      <c r="I43" s="30">
        <f t="shared" si="22"/>
        <v>-257.59639705882364</v>
      </c>
      <c r="J43" s="30">
        <f t="shared" si="22"/>
        <v>-288.85269411764705</v>
      </c>
      <c r="K43" s="30">
        <f t="shared" si="22"/>
        <v>-459.46117647058827</v>
      </c>
      <c r="L43" s="30">
        <f t="shared" si="22"/>
        <v>-429.00998529411754</v>
      </c>
      <c r="M43" s="30">
        <f t="shared" si="22"/>
        <v>-150.58797058823541</v>
      </c>
      <c r="N43" s="30">
        <f t="shared" si="22"/>
        <v>-169.19410735294127</v>
      </c>
      <c r="O43" s="30">
        <f t="shared" si="9"/>
        <v>-2820.837216176471</v>
      </c>
      <c r="P43" s="31">
        <f t="shared" si="10"/>
        <v>-235.06976801470591</v>
      </c>
    </row>
    <row r="44" spans="1:16">
      <c r="A44" s="35" t="s">
        <v>18</v>
      </c>
      <c r="B44" s="33" t="s">
        <v>44</v>
      </c>
      <c r="C44" s="30">
        <f t="shared" ref="C44:N44" si="23">C42+C43</f>
        <v>44.232661764706222</v>
      </c>
      <c r="D44" s="30">
        <f t="shared" si="23"/>
        <v>26.575747058823595</v>
      </c>
      <c r="E44" s="30">
        <f t="shared" si="23"/>
        <v>493.08211764705879</v>
      </c>
      <c r="F44" s="30">
        <f t="shared" si="23"/>
        <v>627.26099999999997</v>
      </c>
      <c r="G44" s="30">
        <f t="shared" si="23"/>
        <v>1122.0788647058828</v>
      </c>
      <c r="H44" s="30">
        <f t="shared" si="23"/>
        <v>885.17426470588236</v>
      </c>
      <c r="I44" s="30">
        <f t="shared" si="23"/>
        <v>772.78919117647092</v>
      </c>
      <c r="J44" s="30">
        <f t="shared" si="23"/>
        <v>866.55808235294114</v>
      </c>
      <c r="K44" s="30">
        <f t="shared" si="23"/>
        <v>1378.3835294117648</v>
      </c>
      <c r="L44" s="30">
        <f t="shared" si="23"/>
        <v>1287.0299558823526</v>
      </c>
      <c r="M44" s="30">
        <f t="shared" si="23"/>
        <v>451.76391176470622</v>
      </c>
      <c r="N44" s="30">
        <f t="shared" si="23"/>
        <v>507.58232205882382</v>
      </c>
      <c r="O44" s="30">
        <f t="shared" si="9"/>
        <v>8462.5116485294129</v>
      </c>
      <c r="P44" s="31">
        <f t="shared" si="10"/>
        <v>705.20930404411774</v>
      </c>
    </row>
    <row r="45" spans="1:16">
      <c r="A45" s="36" t="s">
        <v>88</v>
      </c>
      <c r="B45" s="37" t="s">
        <v>47</v>
      </c>
      <c r="C45" s="38">
        <f t="shared" ref="C45:N45" si="24">IFERROR(SUM(C35:C38)/(C18*(C21*(1-$B$4)-$B$10-$B$6*C21)),0)</f>
        <v>0.43868329045451548</v>
      </c>
      <c r="D45" s="38">
        <f t="shared" si="24"/>
        <v>0.47235481304693716</v>
      </c>
      <c r="E45" s="38">
        <f t="shared" si="24"/>
        <v>0.36921881072677809</v>
      </c>
      <c r="F45" s="38">
        <f t="shared" si="24"/>
        <v>0.36149162861491624</v>
      </c>
      <c r="G45" s="38">
        <f t="shared" si="24"/>
        <v>0.31234148082739965</v>
      </c>
      <c r="H45" s="38">
        <f t="shared" si="24"/>
        <v>0.34102564102564104</v>
      </c>
      <c r="I45" s="38">
        <f t="shared" si="24"/>
        <v>0.34213098729227759</v>
      </c>
      <c r="J45" s="38">
        <f t="shared" si="24"/>
        <v>0.33476299786557123</v>
      </c>
      <c r="K45" s="38">
        <f t="shared" si="24"/>
        <v>0.29508342208022714</v>
      </c>
      <c r="L45" s="38">
        <f t="shared" si="24"/>
        <v>0.29835344788909335</v>
      </c>
      <c r="M45" s="38">
        <f t="shared" si="24"/>
        <v>0.39080865068171133</v>
      </c>
      <c r="N45" s="38">
        <f t="shared" si="24"/>
        <v>0.36065253704145611</v>
      </c>
      <c r="O45" s="38">
        <f>AVERAGE(C45:N45)</f>
        <v>0.35974230896221043</v>
      </c>
      <c r="P45" s="39">
        <f t="shared" si="10"/>
        <v>0.35974230896221043</v>
      </c>
    </row>
    <row r="46" spans="1:16">
      <c r="A46" s="40" t="s">
        <v>89</v>
      </c>
      <c r="B46" s="41" t="s">
        <v>47</v>
      </c>
      <c r="C46" s="42">
        <f t="shared" ref="C46:N46" si="25">IFERROR(C44/C27,0)</f>
        <v>1.9701608973149869E-2</v>
      </c>
      <c r="D46" s="42">
        <f t="shared" si="25"/>
        <v>1.2143929643929673E-2</v>
      </c>
      <c r="E46" s="42">
        <f t="shared" si="25"/>
        <v>0.16125946503324301</v>
      </c>
      <c r="F46" s="42">
        <f t="shared" si="25"/>
        <v>0.19084246075209929</v>
      </c>
      <c r="G46" s="42">
        <f t="shared" si="25"/>
        <v>0.26889718880234847</v>
      </c>
      <c r="H46" s="42">
        <f t="shared" si="25"/>
        <v>0.23576909518213865</v>
      </c>
      <c r="I46" s="42">
        <f t="shared" si="25"/>
        <v>0.21699314949705176</v>
      </c>
      <c r="J46" s="42">
        <f t="shared" si="25"/>
        <v>0.23231709832597183</v>
      </c>
      <c r="K46" s="42">
        <f t="shared" si="25"/>
        <v>0.30050938750384737</v>
      </c>
      <c r="L46" s="42">
        <f t="shared" si="25"/>
        <v>0.28909257842538777</v>
      </c>
      <c r="M46" s="42">
        <f t="shared" si="25"/>
        <v>0.15098408176746064</v>
      </c>
      <c r="N46" s="42">
        <f t="shared" si="25"/>
        <v>0.16541667169881211</v>
      </c>
      <c r="O46" s="42">
        <f>AVERAGE(C46:N46)</f>
        <v>0.18699389296712002</v>
      </c>
      <c r="P46" s="43">
        <f t="shared" si="10"/>
        <v>0.18699389296712002</v>
      </c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</sheetData>
  <mergeCells count="1">
    <mergeCell ref="A1:P1"/>
  </mergeCells>
  <pageMargins left="0.7" right="0.7" top="0.75" bottom="0.75" header="0.3" footer="0.3"/>
  <ignoredErrors>
    <ignoredError sqref="C28:D2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A44727A3D552419E0534389C766E74" ma:contentTypeVersion="16" ma:contentTypeDescription="Ein neues Dokument erstellen." ma:contentTypeScope="" ma:versionID="8ba0fa516379de802902be90454d112a">
  <xsd:schema xmlns:xsd="http://www.w3.org/2001/XMLSchema" xmlns:xs="http://www.w3.org/2001/XMLSchema" xmlns:p="http://schemas.microsoft.com/office/2006/metadata/properties" xmlns:ns2="f8eac799-0a1a-4479-b78f-781c4b5ad6cd" xmlns:ns3="af7bca90-e197-4301-b622-8db39a1ae3ee" targetNamespace="http://schemas.microsoft.com/office/2006/metadata/properties" ma:root="true" ma:fieldsID="087bc4cf27e385733c548f45ffc45865" ns2:_="" ns3:_="">
    <xsd:import namespace="f8eac799-0a1a-4479-b78f-781c4b5ad6cd"/>
    <xsd:import namespace="af7bca90-e197-4301-b622-8db39a1ae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ac799-0a1a-4479-b78f-781c4b5ad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8aad7846-1726-4b7c-bcb9-6d8ce91cc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bca90-e197-4301-b622-8db39a1ae3e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0d197cd-645c-4f3d-8283-fda19eb0c40e}" ma:internalName="TaxCatchAll" ma:showField="CatchAllData" ma:web="af7bca90-e197-4301-b622-8db39a1ae3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eac799-0a1a-4479-b78f-781c4b5ad6cd">
      <Terms xmlns="http://schemas.microsoft.com/office/infopath/2007/PartnerControls"/>
    </lcf76f155ced4ddcb4097134ff3c332f>
    <TaxCatchAll xmlns="af7bca90-e197-4301-b622-8db39a1ae3ee" xsi:nil="true"/>
  </documentManagement>
</p:properties>
</file>

<file path=customXml/itemProps1.xml><?xml version="1.0" encoding="utf-8"?>
<ds:datastoreItem xmlns:ds="http://schemas.openxmlformats.org/officeDocument/2006/customXml" ds:itemID="{45388D0B-7717-4EFE-B0D5-C279702DA49A}"/>
</file>

<file path=customXml/itemProps2.xml><?xml version="1.0" encoding="utf-8"?>
<ds:datastoreItem xmlns:ds="http://schemas.openxmlformats.org/officeDocument/2006/customXml" ds:itemID="{B4975E18-075C-495F-9FC9-E7DF0B7ECE8E}"/>
</file>

<file path=customXml/itemProps3.xml><?xml version="1.0" encoding="utf-8"?>
<ds:datastoreItem xmlns:ds="http://schemas.openxmlformats.org/officeDocument/2006/customXml" ds:itemID="{BEC377FB-4D45-4C85-9B18-E223CF108F2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Hinweise</vt:lpstr>
      <vt:lpstr>Jahresübersicht</vt:lpstr>
      <vt:lpstr>Objekt 1</vt:lpstr>
      <vt:lpstr>Objekt 2</vt:lpstr>
      <vt:lpstr>Objekt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Melanie Rauch</cp:lastModifiedBy>
  <dcterms:modified xsi:type="dcterms:W3CDTF">2026-06-10T07:36:51Z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0x010100DBA44727A3D552419E0534389C766E74</vt:lpwstr>
  </property>
</Properties>
</file>